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135" windowWidth="12090" windowHeight="8805" firstSheet="3" activeTab="3"/>
  </bookViews>
  <sheets>
    <sheet name="tugas" sheetId="1" r:id="rId1"/>
    <sheet name="wl.kls" sheetId="2" r:id="rId2"/>
    <sheet name="KODE GURU" sheetId="3" r:id="rId3"/>
    <sheet name="BGJAM" sheetId="4" r:id="rId4"/>
    <sheet name="BGJAMLAP" sheetId="5" r:id="rId5"/>
    <sheet name="MENGAJAR" sheetId="6" r:id="rId6"/>
    <sheet name="SAMPUL1" sheetId="7" r:id="rId7"/>
    <sheet name="SAMPUL2" sheetId="8" r:id="rId8"/>
    <sheet name="bgjam2" sheetId="9" r:id="rId9"/>
    <sheet name="Sheet2" sheetId="10" r:id="rId10"/>
  </sheets>
  <definedNames>
    <definedName name="MENGAJAR">'MENGAJAR'!$A$10:$AJ$65</definedName>
    <definedName name="_xlnm.Print_Area" localSheetId="3">'BGJAM'!$A$1:$AC$65</definedName>
    <definedName name="_xlnm.Print_Area" localSheetId="8">'bgjam2'!$A$1:$AD$70</definedName>
    <definedName name="_xlnm.Print_Area" localSheetId="4">'BGJAMLAP'!$A$1:$AC$65</definedName>
    <definedName name="_xlnm.Print_Area" localSheetId="2">'KODE GURU'!$A$1:$D$46</definedName>
    <definedName name="_xlnm.Print_Area" localSheetId="6">'SAMPUL1'!$C$1:$G$14</definedName>
    <definedName name="_xlnm.Print_Area" localSheetId="7">'SAMPUL2'!$C$1:$G$13</definedName>
    <definedName name="_xlnm.Print_Area" localSheetId="0">'tugas'!$A$1:$AE$48</definedName>
    <definedName name="_xlnm.Print_Area" localSheetId="1">'wl.kls'!$A$1:$L$30</definedName>
    <definedName name="_xlnm.Print_Titles" localSheetId="3">'BGJAM'!$1:$7</definedName>
    <definedName name="_xlnm.Print_Titles" localSheetId="8">'bgjam2'!$1:$7</definedName>
    <definedName name="_xlnm.Print_Titles" localSheetId="4">'BGJAMLAP'!$1:$7</definedName>
  </definedNames>
  <calcPr fullCalcOnLoad="1"/>
</workbook>
</file>

<file path=xl/sharedStrings.xml><?xml version="1.0" encoding="utf-8"?>
<sst xmlns="http://schemas.openxmlformats.org/spreadsheetml/2006/main" count="1986" uniqueCount="378">
  <si>
    <t>Pembagian Tugas Mengajar</t>
  </si>
  <si>
    <t xml:space="preserve">No </t>
  </si>
  <si>
    <t>Mata Pelajaran</t>
  </si>
  <si>
    <t>Jumlah Jam</t>
  </si>
  <si>
    <t xml:space="preserve">Wajib </t>
  </si>
  <si>
    <t>Tambahan</t>
  </si>
  <si>
    <t>B. Inggris</t>
  </si>
  <si>
    <t>Matematika</t>
  </si>
  <si>
    <t>Penjas</t>
  </si>
  <si>
    <t>Sejarah</t>
  </si>
  <si>
    <t>Fisika</t>
  </si>
  <si>
    <t>Kimia</t>
  </si>
  <si>
    <t>Biologi</t>
  </si>
  <si>
    <t>IPS</t>
  </si>
  <si>
    <t>Geografi</t>
  </si>
  <si>
    <t>Ekonomi</t>
  </si>
  <si>
    <t>Sosiologi</t>
  </si>
  <si>
    <t>Bk</t>
  </si>
  <si>
    <t>Jumlah</t>
  </si>
  <si>
    <t>Pengajar</t>
  </si>
  <si>
    <t>team</t>
  </si>
  <si>
    <t>Kelas XI IPA</t>
  </si>
  <si>
    <t>Kelas XII IPA</t>
  </si>
  <si>
    <t>Kelas XI IPS</t>
  </si>
  <si>
    <t>Kelas XII IPS</t>
  </si>
  <si>
    <t>@3kelas</t>
  </si>
  <si>
    <t>@4kelas</t>
  </si>
  <si>
    <t>Nurbaiti</t>
  </si>
  <si>
    <t>tambah team</t>
  </si>
  <si>
    <t>No.</t>
  </si>
  <si>
    <t>Kode</t>
  </si>
  <si>
    <t>Nama</t>
  </si>
  <si>
    <t>Bidang Studi</t>
  </si>
  <si>
    <t>Drs. H. Dhabas Rahmat M.Pd.</t>
  </si>
  <si>
    <t>Agama Islam</t>
  </si>
  <si>
    <t>M. Makhrus</t>
  </si>
  <si>
    <t>Hj. Gusneli</t>
  </si>
  <si>
    <t>AK</t>
  </si>
  <si>
    <t>Dra. Malem Ukur</t>
  </si>
  <si>
    <t>Agama Kristen</t>
  </si>
  <si>
    <t>P1</t>
  </si>
  <si>
    <t>Dra. Hj. Sri Untari</t>
  </si>
  <si>
    <t>P2</t>
  </si>
  <si>
    <t>Dra. Sarmaini</t>
  </si>
  <si>
    <t>Drs. Darsono</t>
  </si>
  <si>
    <t>B.Indonesia</t>
  </si>
  <si>
    <t>Agus Yuliono S.Pd.</t>
  </si>
  <si>
    <t>Elly Purwanti, S.Pd.</t>
  </si>
  <si>
    <t>S1</t>
  </si>
  <si>
    <t>S2</t>
  </si>
  <si>
    <t>E2</t>
  </si>
  <si>
    <t>E3</t>
  </si>
  <si>
    <t>Farida Hanum</t>
  </si>
  <si>
    <t>Uung Ulfah</t>
  </si>
  <si>
    <t>PJ1</t>
  </si>
  <si>
    <t>Drs. Warno Ekariyanto</t>
  </si>
  <si>
    <t>PJ2</t>
  </si>
  <si>
    <t>Sigit Nuryadin</t>
  </si>
  <si>
    <t>M1</t>
  </si>
  <si>
    <t>Dra. Misriati</t>
  </si>
  <si>
    <t>M2</t>
  </si>
  <si>
    <t>Dra. Hj. Emmy Laksmi</t>
  </si>
  <si>
    <t>M3</t>
  </si>
  <si>
    <t>M4</t>
  </si>
  <si>
    <t>F1</t>
  </si>
  <si>
    <t>Drs. Sriyono</t>
  </si>
  <si>
    <t>F2</t>
  </si>
  <si>
    <t>B1</t>
  </si>
  <si>
    <t>B2</t>
  </si>
  <si>
    <t>Dra. Anneke Makapele</t>
  </si>
  <si>
    <t>Dra. Nurwendah</t>
  </si>
  <si>
    <t>Basuki, S.Pd</t>
  </si>
  <si>
    <t>K1</t>
  </si>
  <si>
    <t>Dra. Tati Rahayu</t>
  </si>
  <si>
    <t>K2</t>
  </si>
  <si>
    <t>K3</t>
  </si>
  <si>
    <t>Nurmala SPd.</t>
  </si>
  <si>
    <t>EK1</t>
  </si>
  <si>
    <t>EK2</t>
  </si>
  <si>
    <t>Dra. Ratna Ekasari</t>
  </si>
  <si>
    <t>EK4</t>
  </si>
  <si>
    <t>Kasmadi</t>
  </si>
  <si>
    <t>Dra Sunarsih</t>
  </si>
  <si>
    <t>G1</t>
  </si>
  <si>
    <t>Dra. R. Erirahmayanis</t>
  </si>
  <si>
    <t>G2</t>
  </si>
  <si>
    <t>SA1</t>
  </si>
  <si>
    <t>Eny Suryani, SPd.</t>
  </si>
  <si>
    <t>SA2</t>
  </si>
  <si>
    <t>Dra. Vivi Hafidzah</t>
  </si>
  <si>
    <t>SN1</t>
  </si>
  <si>
    <t>Drs. Jajuli</t>
  </si>
  <si>
    <t>Seni Rupa</t>
  </si>
  <si>
    <t>SN2</t>
  </si>
  <si>
    <t>BP/BK</t>
  </si>
  <si>
    <t>BK2</t>
  </si>
  <si>
    <t>Dra. Mulyasri</t>
  </si>
  <si>
    <t xml:space="preserve">BP/BK </t>
  </si>
  <si>
    <t>BK3</t>
  </si>
  <si>
    <t>BK4</t>
  </si>
  <si>
    <t>Dra. Sari Krisantini</t>
  </si>
  <si>
    <t>Dra. Wahyu Murdiana</t>
  </si>
  <si>
    <t>Dra.Endang Sumajanti</t>
  </si>
  <si>
    <t>Bahasa Jerman</t>
  </si>
  <si>
    <t>Widayanti, S.Pd</t>
  </si>
  <si>
    <t>16</t>
  </si>
  <si>
    <t>Yeyet Umwati</t>
  </si>
  <si>
    <t>JR</t>
  </si>
  <si>
    <t>B. Asing/Jerman</t>
  </si>
  <si>
    <t>Lailani,S.Pd</t>
  </si>
  <si>
    <t>KODE NAMA GURU MENGAJAR</t>
  </si>
  <si>
    <t>R.Erri R</t>
  </si>
  <si>
    <t>I1</t>
  </si>
  <si>
    <t>I2</t>
  </si>
  <si>
    <t>I3</t>
  </si>
  <si>
    <t>I4</t>
  </si>
  <si>
    <t>Kelas</t>
  </si>
  <si>
    <t>Nama Wali kelas</t>
  </si>
  <si>
    <t>XII-IPA1</t>
  </si>
  <si>
    <t>XI-IPA1</t>
  </si>
  <si>
    <t>XI-IPA2</t>
  </si>
  <si>
    <t>XI-IPA3</t>
  </si>
  <si>
    <t>XI-IPS1</t>
  </si>
  <si>
    <t>XI-IPS2</t>
  </si>
  <si>
    <t>XI-IPS3</t>
  </si>
  <si>
    <t>XI-IPS4</t>
  </si>
  <si>
    <t>XII-IPA2</t>
  </si>
  <si>
    <t>XII-IPA3</t>
  </si>
  <si>
    <t>XII-IPS1</t>
  </si>
  <si>
    <t>XII-IPS2</t>
  </si>
  <si>
    <t>XII-IPS3</t>
  </si>
  <si>
    <t>XII-IPS4</t>
  </si>
  <si>
    <t>Drs.H. Sriyono</t>
  </si>
  <si>
    <t>SMA NEGERI 74 JAKARTA</t>
  </si>
  <si>
    <t>TAHUN PELAJARAN 2011/2012</t>
  </si>
  <si>
    <t>Drs. Yulistian Koto</t>
  </si>
  <si>
    <t>Penjaskes</t>
  </si>
  <si>
    <t>B4</t>
  </si>
  <si>
    <t>Kewrganegaraan</t>
  </si>
  <si>
    <t>STAFF</t>
  </si>
  <si>
    <t>KURIKULUM</t>
  </si>
  <si>
    <t>Tati R.</t>
  </si>
  <si>
    <t>KESISWAAN</t>
  </si>
  <si>
    <t>HUMAS</t>
  </si>
  <si>
    <t>Agus Yuliono</t>
  </si>
  <si>
    <t>SARPRAS</t>
  </si>
  <si>
    <t>PEMBINA</t>
  </si>
  <si>
    <t>Hj.Ismawilis S.Pd.</t>
  </si>
  <si>
    <t>Koordinator BK</t>
  </si>
  <si>
    <t>Tahun Ajaran 2013/2014</t>
  </si>
  <si>
    <t>Kelas X IPA</t>
  </si>
  <si>
    <t>Kelas X IPS</t>
  </si>
  <si>
    <t>A.WAJIB</t>
  </si>
  <si>
    <t>PPKn</t>
  </si>
  <si>
    <t>Bahasa Indonesia</t>
  </si>
  <si>
    <t>Sejarah Indonesia</t>
  </si>
  <si>
    <t>B.WAJIB</t>
  </si>
  <si>
    <t>Seni Budaya</t>
  </si>
  <si>
    <t>Prakarya dan Kewirausahaan</t>
  </si>
  <si>
    <t>C.PEMINATAN</t>
  </si>
  <si>
    <t>MIPA</t>
  </si>
  <si>
    <t>PILIHAN DAN PENDALAMAN</t>
  </si>
  <si>
    <t>Lintas Minat dan/atau Pendalaman</t>
  </si>
  <si>
    <t>Pend.Agama dan Budi Pekerti</t>
  </si>
  <si>
    <t>Akuntansi</t>
  </si>
  <si>
    <t>Bhs. Inggris</t>
  </si>
  <si>
    <t>MULOK</t>
  </si>
  <si>
    <t>Senin</t>
  </si>
  <si>
    <t>Selasa</t>
  </si>
  <si>
    <t>Rabu</t>
  </si>
  <si>
    <t>Kamis</t>
  </si>
  <si>
    <t>Jum'at</t>
  </si>
  <si>
    <t>kelas</t>
  </si>
  <si>
    <t>I</t>
  </si>
  <si>
    <t>II</t>
  </si>
  <si>
    <t>III</t>
  </si>
  <si>
    <t>IV</t>
  </si>
  <si>
    <t>VII</t>
  </si>
  <si>
    <t>VIII</t>
  </si>
  <si>
    <t>-/+</t>
  </si>
  <si>
    <t>Agama Islam dan Budi Pekerti</t>
  </si>
  <si>
    <t>S3</t>
  </si>
  <si>
    <t>Nurbaiti S.Pd</t>
  </si>
  <si>
    <t>B.Inggris Lintas</t>
  </si>
  <si>
    <t>Feliks Suwardi</t>
  </si>
  <si>
    <t>X-IPA1</t>
  </si>
  <si>
    <t>X-IPA2</t>
  </si>
  <si>
    <t>X-IPA3</t>
  </si>
  <si>
    <t>X-IPS1</t>
  </si>
  <si>
    <t>X-IPS2</t>
  </si>
  <si>
    <t>X-IPS3</t>
  </si>
  <si>
    <t>X-IPS4</t>
  </si>
  <si>
    <t>Debby Tjakradirana S.Pd.</t>
  </si>
  <si>
    <t>Kesiswaan</t>
  </si>
  <si>
    <t>Kepala</t>
  </si>
  <si>
    <t>Lab IPA</t>
  </si>
  <si>
    <t xml:space="preserve">Pengarah </t>
  </si>
  <si>
    <t xml:space="preserve">: </t>
  </si>
  <si>
    <t>Penanggung Jawab</t>
  </si>
  <si>
    <t>:</t>
  </si>
  <si>
    <t>W. Handoyo, S.Pd.</t>
  </si>
  <si>
    <t>Ketua Pelaksana</t>
  </si>
  <si>
    <t>Abdul Manan, S.Pd.</t>
  </si>
  <si>
    <t>Wakil Ketua</t>
  </si>
  <si>
    <t>Sigit Nuryadin, S.Pd.</t>
  </si>
  <si>
    <t>Sekretaris</t>
  </si>
  <si>
    <t>Hj.Sarmaini, S.Pd</t>
  </si>
  <si>
    <t>Bendahara</t>
  </si>
  <si>
    <t>Anggota</t>
  </si>
  <si>
    <t>Iskandar</t>
  </si>
  <si>
    <t>Wakil Penanggung Jawab</t>
  </si>
  <si>
    <t>Drs. Warno E</t>
  </si>
  <si>
    <t>Basuki S.Pd</t>
  </si>
  <si>
    <t>Yusuf, S.Pd</t>
  </si>
  <si>
    <t>Agus Yuliono, S.Pd</t>
  </si>
  <si>
    <t>Muhammad Makhrus, SPd.</t>
  </si>
  <si>
    <t>Rosid Ismara</t>
  </si>
  <si>
    <t>LDK 2013-2014</t>
  </si>
  <si>
    <t>Joko S</t>
  </si>
  <si>
    <t>Ulfah Nadia</t>
  </si>
  <si>
    <t>Dian</t>
  </si>
  <si>
    <t>Felik</t>
  </si>
  <si>
    <t>Surat Tugas LDK</t>
  </si>
  <si>
    <t>Panitia LDK</t>
  </si>
  <si>
    <t>Perpustakaan</t>
  </si>
  <si>
    <t>Sarmaini S</t>
  </si>
  <si>
    <t>Haryono S.Pd</t>
  </si>
  <si>
    <t>Sejarah wajib</t>
  </si>
  <si>
    <t>Matematika Wajib</t>
  </si>
  <si>
    <t>Matematika Peminatan</t>
  </si>
  <si>
    <t xml:space="preserve">B.Inggris </t>
  </si>
  <si>
    <t>B.Inggris lintas</t>
  </si>
  <si>
    <t>Kimia Prakarya</t>
  </si>
  <si>
    <t>BAHASA</t>
  </si>
  <si>
    <t>Wl Kls XI MIA1</t>
  </si>
  <si>
    <t>Wl Kls XI IIS1</t>
  </si>
  <si>
    <t>Wl Kls XI IIS3</t>
  </si>
  <si>
    <t>Wl Kls XI MIA2</t>
  </si>
  <si>
    <t>Wl Kls X MIA1</t>
  </si>
  <si>
    <t>Wl Kls X MIA2</t>
  </si>
  <si>
    <t>Wl Kls X MIA3</t>
  </si>
  <si>
    <t>Wl Kls X IIS2</t>
  </si>
  <si>
    <t>Wl Kls X IIS3</t>
  </si>
  <si>
    <t>Wl Kls X IIS1</t>
  </si>
  <si>
    <t>DAFTAR WALI KELAS TAHUN PELAJARAN  2014-2015</t>
  </si>
  <si>
    <t>Yeyet Umwati S.Pd</t>
  </si>
  <si>
    <t>Uung Ulfah S.Pd</t>
  </si>
  <si>
    <t>TIM PENGEMBANG SEKOLAH</t>
  </si>
  <si>
    <t>Drs.H. Slamet w.</t>
  </si>
  <si>
    <t>Dra. Hj.Nurwendah</t>
  </si>
  <si>
    <t>Abdul Manan</t>
  </si>
  <si>
    <t>Hj.Ismawilis S.Pd</t>
  </si>
  <si>
    <t>Amick P</t>
  </si>
  <si>
    <t>Enny Suryani</t>
  </si>
  <si>
    <t>Sari K</t>
  </si>
  <si>
    <t>Biologi Prakarya</t>
  </si>
  <si>
    <t>Sarmaini S.Pd</t>
  </si>
  <si>
    <t>AG1</t>
  </si>
  <si>
    <t>AG2</t>
  </si>
  <si>
    <t>AG3</t>
  </si>
  <si>
    <t>Dra. Markorijasti, M.Si</t>
  </si>
  <si>
    <t xml:space="preserve"> </t>
  </si>
  <si>
    <t>Sejarah Minat</t>
  </si>
  <si>
    <t>Amick Pringadi</t>
  </si>
  <si>
    <t>F0</t>
  </si>
  <si>
    <t>bio</t>
  </si>
  <si>
    <t>kim</t>
  </si>
  <si>
    <t>eko</t>
  </si>
  <si>
    <t>Ekonomi kewirausahaan</t>
  </si>
  <si>
    <t>Wl Kls XII MIA3</t>
  </si>
  <si>
    <t>Wl Kls XII IIS4</t>
  </si>
  <si>
    <t>Sejarah Wajib</t>
  </si>
  <si>
    <t>E1</t>
  </si>
  <si>
    <t>Kepala Sekolah</t>
  </si>
  <si>
    <t>B.Inggris Wajib</t>
  </si>
  <si>
    <t>Wl Kls XII MIA2</t>
  </si>
  <si>
    <t>Wl Kls XII IIS3</t>
  </si>
  <si>
    <t>Wl Kls XII IIS1</t>
  </si>
  <si>
    <t>Wl Kls XII IIS2</t>
  </si>
  <si>
    <t>WAKA KESISWAAN</t>
  </si>
  <si>
    <t>WAKA KUR</t>
  </si>
  <si>
    <t>WAKA SARPRAS HUM</t>
  </si>
  <si>
    <t>Bio</t>
  </si>
  <si>
    <t>Wl Kls XI MIA3</t>
  </si>
  <si>
    <t>Staf Kurikulum</t>
  </si>
  <si>
    <t>Staf Humas</t>
  </si>
  <si>
    <t>Staf Kesiswaan</t>
  </si>
  <si>
    <t>Asisten Staf Kesiswaan</t>
  </si>
  <si>
    <t>Asisten Staf humas</t>
  </si>
  <si>
    <t>STAF KURIKULUM</t>
  </si>
  <si>
    <t>Krd Lab IPA/As Staf Kur</t>
  </si>
  <si>
    <t>Pembina Rokris</t>
  </si>
  <si>
    <t>Pembina Teather</t>
  </si>
  <si>
    <t>Pembina Rohis</t>
  </si>
  <si>
    <t>Pembina Paskibra dan PA</t>
  </si>
  <si>
    <t>Pembina UKS</t>
  </si>
  <si>
    <t>PEMBAGIAN  JAM PELAJARAN PER MINGGU</t>
  </si>
  <si>
    <t>TAHUN PELAJARAN 2015-2016</t>
  </si>
  <si>
    <t>No</t>
  </si>
  <si>
    <t>Nama Guru</t>
  </si>
  <si>
    <t>Jml Kls</t>
  </si>
  <si>
    <t>Mengajar Di Kelas</t>
  </si>
  <si>
    <t>Tugas Lain</t>
  </si>
  <si>
    <t>X MIA</t>
  </si>
  <si>
    <t>X IIS</t>
  </si>
  <si>
    <t>XI MIA</t>
  </si>
  <si>
    <t>XI IIS</t>
  </si>
  <si>
    <t>XII MIA</t>
  </si>
  <si>
    <t>XII IIS</t>
  </si>
  <si>
    <t>Tamb</t>
  </si>
  <si>
    <t>Tatap muka</t>
  </si>
  <si>
    <t>SMA NEGERI 74  JAKARTA</t>
  </si>
  <si>
    <t>Piket</t>
  </si>
  <si>
    <t>Wl Kls X IIS4/ Pembina Keputrian</t>
  </si>
  <si>
    <t>Wl Kls XI IIS4/ Pemb. English Club</t>
  </si>
  <si>
    <t>Wl Kls XI IIS2/Kepala Lab IPS</t>
  </si>
  <si>
    <t>Wl Kls XII MIA-1/ PERPUS</t>
  </si>
  <si>
    <t>P</t>
  </si>
  <si>
    <t>L</t>
  </si>
  <si>
    <t>Drs. Slamet Wibowo, M.Pd</t>
  </si>
  <si>
    <t>Lailani, M.Pd.</t>
  </si>
  <si>
    <t>Dra Sunarsih, MM.</t>
  </si>
  <si>
    <t>Abdul Manan M.Pd.</t>
  </si>
  <si>
    <t xml:space="preserve">1, </t>
  </si>
  <si>
    <t xml:space="preserve">2, </t>
  </si>
  <si>
    <t xml:space="preserve">3, </t>
  </si>
  <si>
    <t xml:space="preserve">4, </t>
  </si>
  <si>
    <t>BUKU GURU SMA 74 JAKARTA</t>
  </si>
  <si>
    <t>SEMESTER 1 TAHUN 2015-2016</t>
  </si>
  <si>
    <t>NAMA</t>
  </si>
  <si>
    <t>MATA PELAJARAN</t>
  </si>
  <si>
    <t>KODE GURU</t>
  </si>
  <si>
    <t>KELAS</t>
  </si>
  <si>
    <t>13,15,16,17,20,22,26,28,30,34</t>
  </si>
  <si>
    <t>KECUALI</t>
  </si>
  <si>
    <t>Matematika Minat</t>
  </si>
  <si>
    <t>GTT</t>
  </si>
  <si>
    <t>Piket 2x</t>
  </si>
  <si>
    <t>Wakil Bidang Kurikulum</t>
  </si>
  <si>
    <t>NIP. 196402021990031003</t>
  </si>
  <si>
    <t>NIP 196508111994032003</t>
  </si>
  <si>
    <t>Kepala SMA 74 Jakarta</t>
  </si>
  <si>
    <t xml:space="preserve">Dra. Markorijasti, M.Si </t>
  </si>
  <si>
    <t>Waka Kurikulum</t>
  </si>
  <si>
    <t>Waka Kesiswaan</t>
  </si>
  <si>
    <t>Pembina KIR</t>
  </si>
  <si>
    <t>Waka Sarpras Hum</t>
  </si>
  <si>
    <t>Walas XII MIA3</t>
  </si>
  <si>
    <t>Walas X IIS4/ Pembina Keputrian</t>
  </si>
  <si>
    <t>Walas X MIA1</t>
  </si>
  <si>
    <t>Walas XI IIS2/Kepala Lab IPS</t>
  </si>
  <si>
    <t>Walas XI MIA3</t>
  </si>
  <si>
    <t>Walas XII IIS4</t>
  </si>
  <si>
    <t>Walas XII MIA1</t>
  </si>
  <si>
    <t>Walas XII IIS1</t>
  </si>
  <si>
    <t>Walas XI IIS4/ Pemb. English Club</t>
  </si>
  <si>
    <t>Walas X IIS2/Team Pengembang</t>
  </si>
  <si>
    <t>Walas XI IIS1</t>
  </si>
  <si>
    <t>Walas XI MIA-1/ PERPUS</t>
  </si>
  <si>
    <t>Walas XI MIA2</t>
  </si>
  <si>
    <t>Walas X MIA3/Team Pengembang</t>
  </si>
  <si>
    <t>Walas XII MIA2</t>
  </si>
  <si>
    <t>Walas X MIA2</t>
  </si>
  <si>
    <t>Walas XII IIS3</t>
  </si>
  <si>
    <t>Walas XI IIS3</t>
  </si>
  <si>
    <t>Walas X IIS1</t>
  </si>
  <si>
    <t>Walas XII IIS2/Team Pengembang</t>
  </si>
  <si>
    <t>Walas X IIS3</t>
  </si>
  <si>
    <t>SMA 74</t>
  </si>
  <si>
    <t>Ekonomi Minat</t>
  </si>
  <si>
    <t>PRK1</t>
  </si>
  <si>
    <t>PRK2</t>
  </si>
  <si>
    <t>PRK3</t>
  </si>
  <si>
    <t>PRK4</t>
  </si>
  <si>
    <t>Ekonomi Lintas  Minat</t>
  </si>
  <si>
    <t>Bahasa Jerman Lintas</t>
  </si>
  <si>
    <t>REAL</t>
  </si>
  <si>
    <t>LAPORAN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</si>
</sst>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&quot;Rp&quot;* #,##0.00_);_(&quot;Rp&quot;* \(#,##0.00\);_(&quot;Rp&quot;* &quot;-&quot;??_);_(@_)"/>
    <numFmt numFmtId="170" formatCode="0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8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9"/>
      <name val="Arial"/>
      <family val="2"/>
    </font>
    <font>
      <sz val="12"/>
      <color indexed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8"/>
      <name val="Arial"/>
      <family val="2"/>
    </font>
    <font>
      <b/>
      <sz val="18"/>
      <name val="Arial"/>
      <family val="2"/>
    </font>
    <font>
      <b/>
      <sz val="26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0"/>
      <color indexed="23"/>
      <name val="Times New Roman"/>
      <family val="1"/>
    </font>
    <font>
      <b/>
      <sz val="10"/>
      <color indexed="23"/>
      <name val="Times New Roman"/>
      <family val="1"/>
    </font>
    <font>
      <sz val="9"/>
      <color indexed="23"/>
      <name val="Times New Roman"/>
      <family val="1"/>
    </font>
    <font>
      <b/>
      <sz val="9"/>
      <color indexed="23"/>
      <name val="Times New Roman"/>
      <family val="1"/>
    </font>
    <font>
      <sz val="7"/>
      <name val="Sylfaen"/>
      <family val="1"/>
    </font>
    <font>
      <sz val="10"/>
      <color indexed="55"/>
      <name val="Times New Roman"/>
      <family val="1"/>
    </font>
    <font>
      <sz val="10"/>
      <color indexed="22"/>
      <name val="Times New Roman"/>
      <family val="1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3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0"/>
      <color rgb="FF0070C0"/>
      <name val="Times New Roman"/>
      <family val="1"/>
    </font>
    <font>
      <b/>
      <sz val="14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0" applyNumberFormat="0" applyBorder="0" applyAlignment="0" applyProtection="0"/>
    <xf numFmtId="0" fontId="64" fillId="27" borderId="1" applyNumberFormat="0" applyAlignment="0" applyProtection="0"/>
    <xf numFmtId="0" fontId="6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71" fillId="30" borderId="1" applyNumberFormat="0" applyAlignment="0" applyProtection="0"/>
    <xf numFmtId="0" fontId="72" fillId="0" borderId="6" applyNumberFormat="0" applyFill="0" applyAlignment="0" applyProtection="0"/>
    <xf numFmtId="0" fontId="73" fillId="31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4" fillId="27" borderId="8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</cellStyleXfs>
  <cellXfs count="2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33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4" xfId="0" applyBorder="1" applyAlignment="1">
      <alignment horizontal="center"/>
    </xf>
    <xf numFmtId="0" fontId="9" fillId="0" borderId="15" xfId="0" applyFont="1" applyBorder="1" applyAlignment="1">
      <alignment/>
    </xf>
    <xf numFmtId="0" fontId="11" fillId="0" borderId="0" xfId="0" applyFont="1" applyAlignment="1">
      <alignment/>
    </xf>
    <xf numFmtId="0" fontId="0" fillId="0" borderId="16" xfId="0" applyBorder="1" applyAlignment="1">
      <alignment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9" fillId="0" borderId="20" xfId="0" applyFont="1" applyBorder="1" applyAlignment="1">
      <alignment/>
    </xf>
    <xf numFmtId="0" fontId="0" fillId="0" borderId="21" xfId="0" applyBorder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0" fillId="35" borderId="12" xfId="0" applyFill="1" applyBorder="1" applyAlignment="1">
      <alignment/>
    </xf>
    <xf numFmtId="0" fontId="8" fillId="36" borderId="12" xfId="0" applyFont="1" applyFill="1" applyBorder="1" applyAlignment="1">
      <alignment/>
    </xf>
    <xf numFmtId="0" fontId="0" fillId="36" borderId="12" xfId="0" applyFill="1" applyBorder="1" applyAlignment="1">
      <alignment/>
    </xf>
    <xf numFmtId="0" fontId="0" fillId="0" borderId="12" xfId="0" applyFill="1" applyBorder="1" applyAlignment="1">
      <alignment/>
    </xf>
    <xf numFmtId="0" fontId="3" fillId="0" borderId="12" xfId="0" applyFont="1" applyFill="1" applyBorder="1" applyAlignment="1">
      <alignment/>
    </xf>
    <xf numFmtId="0" fontId="0" fillId="0" borderId="25" xfId="0" applyBorder="1" applyAlignment="1">
      <alignment/>
    </xf>
    <xf numFmtId="0" fontId="2" fillId="33" borderId="10" xfId="0" applyFont="1" applyFill="1" applyBorder="1" applyAlignment="1">
      <alignment/>
    </xf>
    <xf numFmtId="0" fontId="0" fillId="0" borderId="26" xfId="0" applyBorder="1" applyAlignment="1">
      <alignment/>
    </xf>
    <xf numFmtId="0" fontId="2" fillId="0" borderId="26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Alignment="1" quotePrefix="1">
      <alignment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0" fillId="0" borderId="33" xfId="0" applyBorder="1" applyAlignment="1">
      <alignment/>
    </xf>
    <xf numFmtId="0" fontId="0" fillId="34" borderId="33" xfId="0" applyFill="1" applyBorder="1" applyAlignment="1">
      <alignment/>
    </xf>
    <xf numFmtId="0" fontId="0" fillId="0" borderId="34" xfId="0" applyBorder="1" applyAlignment="1">
      <alignment/>
    </xf>
    <xf numFmtId="0" fontId="0" fillId="34" borderId="34" xfId="0" applyFill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35" borderId="36" xfId="0" applyFill="1" applyBorder="1" applyAlignment="1">
      <alignment/>
    </xf>
    <xf numFmtId="0" fontId="0" fillId="35" borderId="34" xfId="0" applyFill="1" applyBorder="1" applyAlignment="1">
      <alignment/>
    </xf>
    <xf numFmtId="0" fontId="2" fillId="0" borderId="11" xfId="0" applyFont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8" fillId="36" borderId="34" xfId="0" applyFont="1" applyFill="1" applyBorder="1" applyAlignment="1">
      <alignment/>
    </xf>
    <xf numFmtId="0" fontId="0" fillId="33" borderId="34" xfId="0" applyFill="1" applyBorder="1" applyAlignment="1">
      <alignment/>
    </xf>
    <xf numFmtId="0" fontId="0" fillId="36" borderId="34" xfId="0" applyFill="1" applyBorder="1" applyAlignment="1">
      <alignment/>
    </xf>
    <xf numFmtId="0" fontId="0" fillId="0" borderId="39" xfId="0" applyBorder="1" applyAlignment="1">
      <alignment/>
    </xf>
    <xf numFmtId="0" fontId="0" fillId="33" borderId="39" xfId="0" applyFill="1" applyBorder="1" applyAlignment="1">
      <alignment/>
    </xf>
    <xf numFmtId="0" fontId="0" fillId="0" borderId="33" xfId="0" applyFill="1" applyBorder="1" applyAlignment="1">
      <alignment/>
    </xf>
    <xf numFmtId="0" fontId="3" fillId="0" borderId="33" xfId="0" applyFont="1" applyFill="1" applyBorder="1" applyAlignment="1">
      <alignment/>
    </xf>
    <xf numFmtId="0" fontId="0" fillId="0" borderId="40" xfId="0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Fill="1" applyBorder="1" applyAlignment="1">
      <alignment/>
    </xf>
    <xf numFmtId="0" fontId="0" fillId="0" borderId="34" xfId="0" applyFill="1" applyBorder="1" applyAlignment="1">
      <alignment/>
    </xf>
    <xf numFmtId="0" fontId="3" fillId="0" borderId="34" xfId="0" applyFont="1" applyFill="1" applyBorder="1" applyAlignment="1">
      <alignment/>
    </xf>
    <xf numFmtId="0" fontId="0" fillId="0" borderId="4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44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43" xfId="0" applyFill="1" applyBorder="1" applyAlignment="1">
      <alignment/>
    </xf>
    <xf numFmtId="0" fontId="0" fillId="0" borderId="44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0" fillId="0" borderId="36" xfId="0" applyFill="1" applyBorder="1" applyAlignment="1">
      <alignment/>
    </xf>
    <xf numFmtId="0" fontId="13" fillId="0" borderId="34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36" xfId="0" applyFill="1" applyBorder="1" applyAlignment="1">
      <alignment horizontal="center"/>
    </xf>
    <xf numFmtId="0" fontId="14" fillId="0" borderId="0" xfId="0" applyFont="1" applyAlignment="1">
      <alignment/>
    </xf>
    <xf numFmtId="0" fontId="11" fillId="0" borderId="0" xfId="0" applyFont="1" applyAlignment="1">
      <alignment horizontal="left" readingOrder="1"/>
    </xf>
    <xf numFmtId="0" fontId="0" fillId="0" borderId="0" xfId="0" applyAlignment="1">
      <alignment horizontal="left" readingOrder="1"/>
    </xf>
    <xf numFmtId="0" fontId="11" fillId="0" borderId="0" xfId="0" applyFont="1" applyAlignment="1">
      <alignment horizontal="left" readingOrder="1"/>
    </xf>
    <xf numFmtId="0" fontId="11" fillId="0" borderId="0" xfId="0" applyFont="1" applyBorder="1" applyAlignment="1">
      <alignment/>
    </xf>
    <xf numFmtId="170" fontId="12" fillId="0" borderId="0" xfId="0" applyNumberFormat="1" applyFont="1" applyFill="1" applyBorder="1" applyAlignment="1" applyProtection="1">
      <alignment vertical="center"/>
      <protection/>
    </xf>
    <xf numFmtId="0" fontId="0" fillId="35" borderId="35" xfId="0" applyFont="1" applyFill="1" applyBorder="1" applyAlignment="1">
      <alignment/>
    </xf>
    <xf numFmtId="0" fontId="0" fillId="0" borderId="33" xfId="0" applyFill="1" applyBorder="1" applyAlignment="1">
      <alignment horizontal="left"/>
    </xf>
    <xf numFmtId="0" fontId="0" fillId="0" borderId="51" xfId="0" applyFill="1" applyBorder="1" applyAlignment="1">
      <alignment/>
    </xf>
    <xf numFmtId="0" fontId="0" fillId="0" borderId="45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0" fillId="0" borderId="47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0" fillId="0" borderId="53" xfId="0" applyFont="1" applyFill="1" applyBorder="1" applyAlignment="1">
      <alignment horizontal="center"/>
    </xf>
    <xf numFmtId="0" fontId="0" fillId="0" borderId="54" xfId="0" applyFill="1" applyBorder="1" applyAlignment="1">
      <alignment horizontal="center"/>
    </xf>
    <xf numFmtId="0" fontId="0" fillId="0" borderId="35" xfId="0" applyFill="1" applyBorder="1" applyAlignment="1">
      <alignment/>
    </xf>
    <xf numFmtId="0" fontId="0" fillId="0" borderId="35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0" fontId="0" fillId="0" borderId="55" xfId="0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0" borderId="57" xfId="0" applyFill="1" applyBorder="1" applyAlignment="1">
      <alignment horizontal="center"/>
    </xf>
    <xf numFmtId="0" fontId="0" fillId="0" borderId="39" xfId="0" applyFill="1" applyBorder="1" applyAlignment="1">
      <alignment/>
    </xf>
    <xf numFmtId="0" fontId="0" fillId="0" borderId="39" xfId="0" applyFill="1" applyBorder="1" applyAlignment="1">
      <alignment horizontal="center"/>
    </xf>
    <xf numFmtId="0" fontId="0" fillId="0" borderId="55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57" xfId="0" applyFill="1" applyBorder="1" applyAlignment="1">
      <alignment/>
    </xf>
    <xf numFmtId="0" fontId="0" fillId="0" borderId="3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38" xfId="0" applyFill="1" applyBorder="1" applyAlignment="1">
      <alignment/>
    </xf>
    <xf numFmtId="0" fontId="0" fillId="0" borderId="58" xfId="0" applyFill="1" applyBorder="1" applyAlignment="1">
      <alignment/>
    </xf>
    <xf numFmtId="0" fontId="13" fillId="0" borderId="36" xfId="0" applyFont="1" applyFill="1" applyBorder="1" applyAlignment="1">
      <alignment horizontal="center"/>
    </xf>
    <xf numFmtId="0" fontId="13" fillId="0" borderId="43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44" xfId="0" applyFont="1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9" xfId="0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16" fillId="0" borderId="0" xfId="58" applyFont="1" applyFill="1" applyBorder="1" applyAlignment="1">
      <alignment horizontal="center"/>
      <protection/>
    </xf>
    <xf numFmtId="0" fontId="17" fillId="0" borderId="0" xfId="58" applyFont="1" applyFill="1" applyBorder="1">
      <alignment/>
      <protection/>
    </xf>
    <xf numFmtId="0" fontId="16" fillId="0" borderId="0" xfId="58" applyFont="1" applyFill="1" applyBorder="1" applyAlignment="1">
      <alignment horizontal="left"/>
      <protection/>
    </xf>
    <xf numFmtId="0" fontId="18" fillId="0" borderId="0" xfId="58" applyFont="1" applyFill="1" applyBorder="1" applyAlignment="1">
      <alignment horizontal="center"/>
      <protection/>
    </xf>
    <xf numFmtId="0" fontId="18" fillId="0" borderId="0" xfId="58" applyFont="1" applyFill="1" applyBorder="1" applyAlignment="1">
      <alignment wrapText="1"/>
      <protection/>
    </xf>
    <xf numFmtId="0" fontId="18" fillId="0" borderId="0" xfId="58" applyFont="1" applyFill="1" applyBorder="1">
      <alignment/>
      <protection/>
    </xf>
    <xf numFmtId="0" fontId="20" fillId="0" borderId="15" xfId="59" applyFont="1" applyFill="1" applyBorder="1" applyAlignment="1">
      <alignment horizontal="center" vertical="center"/>
      <protection/>
    </xf>
    <xf numFmtId="0" fontId="18" fillId="0" borderId="15" xfId="58" applyFont="1" applyFill="1" applyBorder="1" applyAlignment="1">
      <alignment horizontal="center" vertical="center"/>
      <protection/>
    </xf>
    <xf numFmtId="0" fontId="21" fillId="0" borderId="15" xfId="58" applyFont="1" applyFill="1" applyBorder="1" applyAlignment="1">
      <alignment horizontal="center" vertical="center" wrapText="1"/>
      <protection/>
    </xf>
    <xf numFmtId="0" fontId="21" fillId="0" borderId="15" xfId="58" applyFont="1" applyFill="1" applyBorder="1" applyAlignment="1">
      <alignment horizontal="center" vertical="center"/>
      <protection/>
    </xf>
    <xf numFmtId="0" fontId="21" fillId="0" borderId="15" xfId="58" applyFont="1" applyFill="1" applyBorder="1" applyAlignment="1">
      <alignment horizontal="left" vertical="center" wrapText="1"/>
      <protection/>
    </xf>
    <xf numFmtId="0" fontId="18" fillId="0" borderId="15" xfId="58" applyFont="1" applyFill="1" applyBorder="1" applyAlignment="1">
      <alignment horizontal="left" vertical="center"/>
      <protection/>
    </xf>
    <xf numFmtId="0" fontId="18" fillId="0" borderId="15" xfId="58" applyFont="1" applyFill="1" applyBorder="1">
      <alignment/>
      <protection/>
    </xf>
    <xf numFmtId="0" fontId="18" fillId="0" borderId="15" xfId="58" applyFont="1" applyFill="1" applyBorder="1" applyAlignment="1">
      <alignment vertical="center"/>
      <protection/>
    </xf>
    <xf numFmtId="0" fontId="18" fillId="0" borderId="15" xfId="58" applyFont="1" applyFill="1" applyBorder="1" applyAlignment="1">
      <alignment vertical="center" wrapText="1"/>
      <protection/>
    </xf>
    <xf numFmtId="0" fontId="18" fillId="0" borderId="15" xfId="58" applyFont="1" applyFill="1" applyBorder="1" applyAlignment="1">
      <alignment horizontal="center"/>
      <protection/>
    </xf>
    <xf numFmtId="0" fontId="18" fillId="0" borderId="15" xfId="58" applyFont="1" applyFill="1" applyBorder="1" applyAlignment="1">
      <alignment horizontal="center" vertical="center" wrapText="1"/>
      <protection/>
    </xf>
    <xf numFmtId="0" fontId="21" fillId="37" borderId="15" xfId="58" applyFont="1" applyFill="1" applyBorder="1" applyAlignment="1">
      <alignment horizontal="center" vertical="center"/>
      <protection/>
    </xf>
    <xf numFmtId="0" fontId="22" fillId="0" borderId="0" xfId="58" applyFont="1" applyFill="1" applyBorder="1" applyAlignment="1">
      <alignment horizontal="center"/>
      <protection/>
    </xf>
    <xf numFmtId="0" fontId="21" fillId="0" borderId="0" xfId="58" applyFont="1" applyFill="1" applyBorder="1">
      <alignment/>
      <protection/>
    </xf>
    <xf numFmtId="0" fontId="20" fillId="0" borderId="15" xfId="58" applyFont="1" applyFill="1" applyBorder="1" applyAlignment="1">
      <alignment horizontal="center" vertical="center"/>
      <protection/>
    </xf>
    <xf numFmtId="0" fontId="21" fillId="0" borderId="0" xfId="58" applyFont="1" applyFill="1" applyBorder="1" applyAlignment="1">
      <alignment horizontal="left" vertical="center" wrapText="1"/>
      <protection/>
    </xf>
    <xf numFmtId="0" fontId="22" fillId="0" borderId="0" xfId="58" applyFont="1" applyFill="1" applyBorder="1" applyAlignment="1">
      <alignment/>
      <protection/>
    </xf>
    <xf numFmtId="0" fontId="21" fillId="0" borderId="0" xfId="58" applyFont="1" applyFill="1" applyBorder="1" applyAlignment="1">
      <alignment wrapText="1"/>
      <protection/>
    </xf>
    <xf numFmtId="0" fontId="17" fillId="0" borderId="0" xfId="58" applyFont="1" applyFill="1" applyBorder="1" applyAlignment="1">
      <alignment horizontal="center"/>
      <protection/>
    </xf>
    <xf numFmtId="0" fontId="20" fillId="0" borderId="59" xfId="59" applyFont="1" applyFill="1" applyBorder="1" applyAlignment="1">
      <alignment horizontal="left" vertical="center" wrapText="1"/>
      <protection/>
    </xf>
    <xf numFmtId="0" fontId="20" fillId="0" borderId="15" xfId="59" applyFont="1" applyFill="1" applyBorder="1" applyAlignment="1">
      <alignment horizontal="left" vertical="center" wrapText="1"/>
      <protection/>
    </xf>
    <xf numFmtId="0" fontId="21" fillId="0" borderId="15" xfId="58" applyFont="1" applyFill="1" applyBorder="1" applyAlignment="1">
      <alignment horizontal="left" vertical="center"/>
      <protection/>
    </xf>
    <xf numFmtId="0" fontId="18" fillId="0" borderId="0" xfId="58" applyFont="1" applyFill="1" applyBorder="1" applyAlignment="1">
      <alignment horizontal="left"/>
      <protection/>
    </xf>
    <xf numFmtId="0" fontId="21" fillId="38" borderId="15" xfId="58" applyFont="1" applyFill="1" applyBorder="1" applyAlignment="1">
      <alignment horizontal="center" vertical="center"/>
      <protection/>
    </xf>
    <xf numFmtId="0" fontId="23" fillId="0" borderId="0" xfId="0" applyFont="1" applyAlignment="1">
      <alignment/>
    </xf>
    <xf numFmtId="0" fontId="23" fillId="0" borderId="0" xfId="0" applyFont="1" applyAlignment="1">
      <alignment vertical="center" wrapText="1"/>
    </xf>
    <xf numFmtId="0" fontId="23" fillId="0" borderId="0" xfId="0" applyFont="1" applyAlignment="1">
      <alignment vertical="top" wrapText="1"/>
    </xf>
    <xf numFmtId="0" fontId="23" fillId="0" borderId="0" xfId="0" applyFont="1" applyAlignment="1">
      <alignment vertical="top"/>
    </xf>
    <xf numFmtId="0" fontId="27" fillId="0" borderId="15" xfId="58" applyFont="1" applyFill="1" applyBorder="1" applyAlignment="1">
      <alignment horizontal="center" vertical="center"/>
      <protection/>
    </xf>
    <xf numFmtId="0" fontId="28" fillId="0" borderId="0" xfId="0" applyFont="1" applyAlignment="1">
      <alignment/>
    </xf>
    <xf numFmtId="0" fontId="11" fillId="0" borderId="0" xfId="0" applyFont="1" applyAlignment="1">
      <alignment horizontal="center"/>
    </xf>
    <xf numFmtId="0" fontId="29" fillId="0" borderId="0" xfId="58" applyFont="1" applyFill="1" applyBorder="1">
      <alignment/>
      <protection/>
    </xf>
    <xf numFmtId="0" fontId="29" fillId="0" borderId="0" xfId="58" applyFont="1" applyFill="1" applyBorder="1" applyAlignment="1">
      <alignment wrapText="1"/>
      <protection/>
    </xf>
    <xf numFmtId="0" fontId="28" fillId="0" borderId="0" xfId="58" applyFont="1" applyFill="1" applyBorder="1">
      <alignment/>
      <protection/>
    </xf>
    <xf numFmtId="0" fontId="30" fillId="0" borderId="0" xfId="0" applyFont="1" applyAlignment="1">
      <alignment/>
    </xf>
    <xf numFmtId="0" fontId="21" fillId="0" borderId="15" xfId="58" applyFont="1" applyFill="1" applyBorder="1" applyAlignment="1" quotePrefix="1">
      <alignment horizontal="center" vertical="center"/>
      <protection/>
    </xf>
    <xf numFmtId="0" fontId="30" fillId="0" borderId="15" xfId="58" applyFont="1" applyFill="1" applyBorder="1" applyAlignment="1">
      <alignment horizontal="center" vertical="center"/>
      <protection/>
    </xf>
    <xf numFmtId="0" fontId="21" fillId="0" borderId="15" xfId="58" applyFont="1" applyFill="1" applyBorder="1" applyAlignment="1">
      <alignment horizontal="center"/>
      <protection/>
    </xf>
    <xf numFmtId="0" fontId="21" fillId="0" borderId="15" xfId="58" applyFont="1" applyFill="1" applyBorder="1">
      <alignment/>
      <protection/>
    </xf>
    <xf numFmtId="0" fontId="21" fillId="0" borderId="0" xfId="58" applyFont="1" applyFill="1" applyBorder="1" applyAlignment="1">
      <alignment horizontal="center"/>
      <protection/>
    </xf>
    <xf numFmtId="0" fontId="28" fillId="0" borderId="0" xfId="58" applyFont="1" applyFill="1" applyBorder="1" applyAlignment="1">
      <alignment horizontal="center"/>
      <protection/>
    </xf>
    <xf numFmtId="0" fontId="28" fillId="0" borderId="0" xfId="58" applyFont="1" applyFill="1" applyBorder="1" applyAlignment="1">
      <alignment horizontal="left"/>
      <protection/>
    </xf>
    <xf numFmtId="0" fontId="30" fillId="0" borderId="0" xfId="58" applyFont="1" applyFill="1" applyBorder="1" applyAlignment="1">
      <alignment horizontal="left"/>
      <protection/>
    </xf>
    <xf numFmtId="0" fontId="34" fillId="0" borderId="15" xfId="58" applyFont="1" applyFill="1" applyBorder="1" applyAlignment="1">
      <alignment horizontal="center" vertical="center"/>
      <protection/>
    </xf>
    <xf numFmtId="0" fontId="35" fillId="0" borderId="15" xfId="58" applyFont="1" applyFill="1" applyBorder="1" applyAlignment="1">
      <alignment horizontal="center" vertical="center"/>
      <protection/>
    </xf>
    <xf numFmtId="0" fontId="31" fillId="0" borderId="0" xfId="58" applyFont="1" applyFill="1" applyBorder="1" applyAlignment="1">
      <alignment wrapText="1"/>
      <protection/>
    </xf>
    <xf numFmtId="0" fontId="31" fillId="0" borderId="15" xfId="58" applyFont="1" applyFill="1" applyBorder="1" applyAlignment="1">
      <alignment horizontal="left" vertical="center"/>
      <protection/>
    </xf>
    <xf numFmtId="0" fontId="31" fillId="0" borderId="15" xfId="58" applyFont="1" applyFill="1" applyBorder="1" applyAlignment="1">
      <alignment horizontal="left" vertical="center" wrapText="1"/>
      <protection/>
    </xf>
    <xf numFmtId="0" fontId="31" fillId="0" borderId="15" xfId="58" applyFont="1" applyFill="1" applyBorder="1" applyAlignment="1">
      <alignment vertical="center" wrapText="1"/>
      <protection/>
    </xf>
    <xf numFmtId="0" fontId="33" fillId="0" borderId="15" xfId="59" applyFont="1" applyFill="1" applyBorder="1" applyAlignment="1">
      <alignment horizontal="center" vertical="center"/>
      <protection/>
    </xf>
    <xf numFmtId="0" fontId="27" fillId="0" borderId="15" xfId="58" applyFont="1" applyFill="1" applyBorder="1" applyAlignment="1" quotePrefix="1">
      <alignment horizontal="center" vertical="center"/>
      <protection/>
    </xf>
    <xf numFmtId="0" fontId="27" fillId="0" borderId="15" xfId="58" applyFont="1" applyFill="1" applyBorder="1" applyAlignment="1">
      <alignment horizontal="center"/>
      <protection/>
    </xf>
    <xf numFmtId="0" fontId="27" fillId="0" borderId="15" xfId="58" applyFont="1" applyFill="1" applyBorder="1">
      <alignment/>
      <protection/>
    </xf>
    <xf numFmtId="0" fontId="33" fillId="0" borderId="15" xfId="58" applyFont="1" applyFill="1" applyBorder="1" applyAlignment="1">
      <alignment horizontal="center" vertical="center"/>
      <protection/>
    </xf>
    <xf numFmtId="0" fontId="36" fillId="0" borderId="15" xfId="58" applyFont="1" applyFill="1" applyBorder="1" applyAlignment="1">
      <alignment horizontal="center" vertical="center"/>
      <protection/>
    </xf>
    <xf numFmtId="0" fontId="37" fillId="0" borderId="15" xfId="58" applyFont="1" applyFill="1" applyBorder="1" applyAlignment="1">
      <alignment horizontal="center" vertical="center"/>
      <protection/>
    </xf>
    <xf numFmtId="0" fontId="27" fillId="0" borderId="0" xfId="58" applyFont="1" applyFill="1" applyBorder="1">
      <alignment/>
      <protection/>
    </xf>
    <xf numFmtId="0" fontId="27" fillId="0" borderId="0" xfId="58" applyFont="1" applyFill="1" applyBorder="1" applyAlignment="1">
      <alignment horizontal="center"/>
      <protection/>
    </xf>
    <xf numFmtId="0" fontId="27" fillId="0" borderId="0" xfId="58" applyFont="1" applyFill="1" applyBorder="1" applyAlignment="1">
      <alignment horizontal="left"/>
      <protection/>
    </xf>
    <xf numFmtId="0" fontId="38" fillId="0" borderId="15" xfId="58" applyFont="1" applyFill="1" applyBorder="1" applyAlignment="1">
      <alignment horizontal="center" vertical="center"/>
      <protection/>
    </xf>
    <xf numFmtId="0" fontId="20" fillId="38" borderId="15" xfId="59" applyFont="1" applyFill="1" applyBorder="1" applyAlignment="1">
      <alignment horizontal="center" vertical="center"/>
      <protection/>
    </xf>
    <xf numFmtId="0" fontId="21" fillId="38" borderId="15" xfId="58" applyFont="1" applyFill="1" applyBorder="1" applyAlignment="1" quotePrefix="1">
      <alignment horizontal="center" vertical="center"/>
      <protection/>
    </xf>
    <xf numFmtId="0" fontId="30" fillId="38" borderId="15" xfId="58" applyFont="1" applyFill="1" applyBorder="1" applyAlignment="1">
      <alignment horizontal="center" vertical="center"/>
      <protection/>
    </xf>
    <xf numFmtId="0" fontId="21" fillId="38" borderId="15" xfId="58" applyFont="1" applyFill="1" applyBorder="1">
      <alignment/>
      <protection/>
    </xf>
    <xf numFmtId="0" fontId="21" fillId="38" borderId="15" xfId="58" applyFont="1" applyFill="1" applyBorder="1" applyAlignment="1">
      <alignment horizontal="center"/>
      <protection/>
    </xf>
    <xf numFmtId="0" fontId="20" fillId="38" borderId="15" xfId="58" applyFont="1" applyFill="1" applyBorder="1" applyAlignment="1">
      <alignment horizontal="center" vertical="center"/>
      <protection/>
    </xf>
    <xf numFmtId="0" fontId="34" fillId="38" borderId="15" xfId="58" applyFont="1" applyFill="1" applyBorder="1" applyAlignment="1">
      <alignment horizontal="center" vertical="center"/>
      <protection/>
    </xf>
    <xf numFmtId="0" fontId="39" fillId="38" borderId="15" xfId="58" applyFont="1" applyFill="1" applyBorder="1" applyAlignment="1">
      <alignment horizontal="center" vertical="center"/>
      <protection/>
    </xf>
    <xf numFmtId="0" fontId="40" fillId="0" borderId="15" xfId="58" applyFont="1" applyFill="1" applyBorder="1" applyAlignment="1">
      <alignment horizontal="center" vertical="center"/>
      <protection/>
    </xf>
    <xf numFmtId="0" fontId="41" fillId="38" borderId="15" xfId="58" applyFont="1" applyFill="1" applyBorder="1" applyAlignment="1">
      <alignment horizontal="center" vertical="center"/>
      <protection/>
    </xf>
    <xf numFmtId="0" fontId="41" fillId="0" borderId="15" xfId="58" applyFont="1" applyFill="1" applyBorder="1" applyAlignment="1">
      <alignment horizontal="center" vertical="center"/>
      <protection/>
    </xf>
    <xf numFmtId="0" fontId="42" fillId="0" borderId="15" xfId="58" applyFont="1" applyFill="1" applyBorder="1" applyAlignment="1">
      <alignment horizontal="center" vertical="center"/>
      <protection/>
    </xf>
    <xf numFmtId="0" fontId="42" fillId="38" borderId="15" xfId="58" applyFont="1" applyFill="1" applyBorder="1" applyAlignment="1">
      <alignment horizontal="center" vertical="center"/>
      <protection/>
    </xf>
    <xf numFmtId="0" fontId="21" fillId="38" borderId="15" xfId="58" applyFont="1" applyFill="1" applyBorder="1" applyAlignment="1">
      <alignment vertical="center"/>
      <protection/>
    </xf>
    <xf numFmtId="0" fontId="78" fillId="38" borderId="15" xfId="58" applyFont="1" applyFill="1" applyBorder="1" applyAlignment="1">
      <alignment horizontal="center" vertical="center"/>
      <protection/>
    </xf>
    <xf numFmtId="0" fontId="78" fillId="0" borderId="15" xfId="58" applyFont="1" applyFill="1" applyBorder="1" applyAlignment="1">
      <alignment horizontal="center" vertical="center"/>
      <protection/>
    </xf>
    <xf numFmtId="0" fontId="79" fillId="38" borderId="15" xfId="58" applyFont="1" applyFill="1" applyBorder="1" applyAlignment="1">
      <alignment horizontal="center" vertical="center"/>
      <protection/>
    </xf>
    <xf numFmtId="0" fontId="79" fillId="0" borderId="15" xfId="58" applyFont="1" applyFill="1" applyBorder="1" applyAlignment="1">
      <alignment horizontal="center" vertical="center"/>
      <protection/>
    </xf>
    <xf numFmtId="0" fontId="2" fillId="0" borderId="2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80" fillId="0" borderId="58" xfId="58" applyFont="1" applyFill="1" applyBorder="1" applyAlignment="1">
      <alignment horizontal="center"/>
      <protection/>
    </xf>
    <xf numFmtId="0" fontId="19" fillId="0" borderId="15" xfId="58" applyFont="1" applyFill="1" applyBorder="1" applyAlignment="1">
      <alignment horizontal="center" vertical="center"/>
      <protection/>
    </xf>
    <xf numFmtId="0" fontId="20" fillId="0" borderId="15" xfId="58" applyFont="1" applyFill="1" applyBorder="1" applyAlignment="1">
      <alignment horizontal="center" vertical="center" wrapText="1"/>
      <protection/>
    </xf>
    <xf numFmtId="0" fontId="16" fillId="0" borderId="0" xfId="58" applyFont="1" applyFill="1" applyBorder="1" applyAlignment="1">
      <alignment horizontal="center"/>
      <protection/>
    </xf>
    <xf numFmtId="0" fontId="18" fillId="0" borderId="15" xfId="58" applyFont="1" applyFill="1" applyBorder="1" applyAlignment="1">
      <alignment horizontal="center"/>
      <protection/>
    </xf>
    <xf numFmtId="0" fontId="20" fillId="38" borderId="15" xfId="59" applyFont="1" applyFill="1" applyBorder="1" applyAlignment="1">
      <alignment horizontal="center" vertical="center"/>
      <protection/>
    </xf>
    <xf numFmtId="0" fontId="20" fillId="0" borderId="15" xfId="59" applyFont="1" applyFill="1" applyBorder="1" applyAlignment="1">
      <alignment horizontal="center" vertical="center"/>
      <protection/>
    </xf>
    <xf numFmtId="0" fontId="20" fillId="0" borderId="59" xfId="59" applyFont="1" applyFill="1" applyBorder="1" applyAlignment="1">
      <alignment horizontal="center" vertical="center"/>
      <protection/>
    </xf>
    <xf numFmtId="0" fontId="20" fillId="0" borderId="51" xfId="59" applyFont="1" applyFill="1" applyBorder="1" applyAlignment="1">
      <alignment horizontal="center" vertical="center"/>
      <protection/>
    </xf>
    <xf numFmtId="0" fontId="20" fillId="0" borderId="62" xfId="59" applyFont="1" applyFill="1" applyBorder="1" applyAlignment="1">
      <alignment horizontal="center" vertical="center"/>
      <protection/>
    </xf>
    <xf numFmtId="0" fontId="20" fillId="38" borderId="59" xfId="59" applyFont="1" applyFill="1" applyBorder="1" applyAlignment="1">
      <alignment horizontal="center" vertical="center"/>
      <protection/>
    </xf>
    <xf numFmtId="0" fontId="20" fillId="38" borderId="51" xfId="59" applyFont="1" applyFill="1" applyBorder="1" applyAlignment="1">
      <alignment horizontal="center" vertical="center"/>
      <protection/>
    </xf>
    <xf numFmtId="0" fontId="19" fillId="0" borderId="15" xfId="58" applyFont="1" applyFill="1" applyBorder="1" applyAlignment="1">
      <alignment horizontal="center" vertical="center" wrapText="1"/>
      <protection/>
    </xf>
    <xf numFmtId="0" fontId="20" fillId="0" borderId="15" xfId="59" applyFont="1" applyFill="1" applyBorder="1" applyAlignment="1">
      <alignment horizontal="center" vertical="center" wrapText="1"/>
      <protection/>
    </xf>
    <xf numFmtId="0" fontId="20" fillId="0" borderId="53" xfId="58" applyFont="1" applyFill="1" applyBorder="1" applyAlignment="1">
      <alignment horizontal="center" vertical="center" wrapText="1"/>
      <protection/>
    </xf>
    <xf numFmtId="0" fontId="20" fillId="0" borderId="46" xfId="58" applyFont="1" applyFill="1" applyBorder="1" applyAlignment="1">
      <alignment horizontal="center" vertical="center" wrapText="1"/>
      <protection/>
    </xf>
    <xf numFmtId="0" fontId="20" fillId="0" borderId="16" xfId="58" applyFont="1" applyFill="1" applyBorder="1" applyAlignment="1">
      <alignment horizontal="center" vertical="center" wrapText="1"/>
      <protection/>
    </xf>
    <xf numFmtId="0" fontId="19" fillId="0" borderId="53" xfId="58" applyFont="1" applyFill="1" applyBorder="1" applyAlignment="1">
      <alignment horizontal="center" vertical="center" wrapText="1"/>
      <protection/>
    </xf>
    <xf numFmtId="0" fontId="19" fillId="0" borderId="46" xfId="58" applyFont="1" applyFill="1" applyBorder="1" applyAlignment="1">
      <alignment horizontal="center" vertical="center" wrapText="1"/>
      <protection/>
    </xf>
    <xf numFmtId="0" fontId="19" fillId="0" borderId="16" xfId="58" applyFont="1" applyFill="1" applyBorder="1" applyAlignment="1">
      <alignment horizontal="center" vertical="center" wrapText="1"/>
      <protection/>
    </xf>
    <xf numFmtId="0" fontId="19" fillId="0" borderId="53" xfId="58" applyFont="1" applyFill="1" applyBorder="1" applyAlignment="1">
      <alignment horizontal="center" vertical="center"/>
      <protection/>
    </xf>
    <xf numFmtId="0" fontId="19" fillId="0" borderId="46" xfId="58" applyFont="1" applyFill="1" applyBorder="1" applyAlignment="1">
      <alignment horizontal="center" vertical="center"/>
      <protection/>
    </xf>
    <xf numFmtId="0" fontId="19" fillId="0" borderId="16" xfId="58" applyFont="1" applyFill="1" applyBorder="1" applyAlignment="1">
      <alignment horizontal="center" vertical="center"/>
      <protection/>
    </xf>
    <xf numFmtId="0" fontId="20" fillId="37" borderId="59" xfId="59" applyFont="1" applyFill="1" applyBorder="1" applyAlignment="1">
      <alignment horizontal="center" vertical="center"/>
      <protection/>
    </xf>
    <xf numFmtId="0" fontId="20" fillId="37" borderId="51" xfId="59" applyFont="1" applyFill="1" applyBorder="1" applyAlignment="1">
      <alignment horizontal="center" vertical="center"/>
      <protection/>
    </xf>
    <xf numFmtId="0" fontId="20" fillId="37" borderId="62" xfId="59" applyFont="1" applyFill="1" applyBorder="1" applyAlignment="1">
      <alignment horizontal="center" vertical="center"/>
      <protection/>
    </xf>
    <xf numFmtId="0" fontId="19" fillId="0" borderId="59" xfId="58" applyFont="1" applyFill="1" applyBorder="1" applyAlignment="1">
      <alignment horizontal="center" vertical="center" wrapText="1"/>
      <protection/>
    </xf>
    <xf numFmtId="0" fontId="19" fillId="0" borderId="51" xfId="58" applyFont="1" applyFill="1" applyBorder="1" applyAlignment="1">
      <alignment horizontal="center" vertical="center" wrapText="1"/>
      <protection/>
    </xf>
    <xf numFmtId="0" fontId="19" fillId="0" borderId="62" xfId="58" applyFont="1" applyFill="1" applyBorder="1" applyAlignment="1">
      <alignment horizontal="center" vertical="center" wrapText="1"/>
      <protection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32" fillId="0" borderId="15" xfId="58" applyFont="1" applyFill="1" applyBorder="1" applyAlignment="1">
      <alignment horizontal="center" vertical="center" wrapText="1"/>
      <protection/>
    </xf>
    <xf numFmtId="0" fontId="33" fillId="0" borderId="15" xfId="58" applyFont="1" applyFill="1" applyBorder="1" applyAlignment="1">
      <alignment horizontal="center" vertical="center" wrapText="1"/>
      <protection/>
    </xf>
    <xf numFmtId="0" fontId="33" fillId="0" borderId="53" xfId="58" applyFont="1" applyFill="1" applyBorder="1" applyAlignment="1">
      <alignment horizontal="center" vertical="center" wrapText="1"/>
      <protection/>
    </xf>
    <xf numFmtId="0" fontId="33" fillId="0" borderId="46" xfId="58" applyFont="1" applyFill="1" applyBorder="1" applyAlignment="1">
      <alignment horizontal="center" vertical="center" wrapText="1"/>
      <protection/>
    </xf>
    <xf numFmtId="0" fontId="33" fillId="0" borderId="16" xfId="58" applyFont="1" applyFill="1" applyBorder="1" applyAlignment="1">
      <alignment horizontal="center" vertical="center" wrapText="1"/>
      <protection/>
    </xf>
    <xf numFmtId="0" fontId="33" fillId="0" borderId="59" xfId="59" applyFont="1" applyFill="1" applyBorder="1" applyAlignment="1">
      <alignment horizontal="center" vertical="center"/>
      <protection/>
    </xf>
    <xf numFmtId="0" fontId="33" fillId="0" borderId="51" xfId="59" applyFont="1" applyFill="1" applyBorder="1" applyAlignment="1">
      <alignment horizontal="center" vertical="center"/>
      <protection/>
    </xf>
    <xf numFmtId="0" fontId="33" fillId="0" borderId="15" xfId="59" applyFont="1" applyFill="1" applyBorder="1" applyAlignment="1">
      <alignment horizontal="center" vertical="center"/>
      <protection/>
    </xf>
    <xf numFmtId="0" fontId="32" fillId="0" borderId="53" xfId="58" applyFont="1" applyFill="1" applyBorder="1" applyAlignment="1">
      <alignment horizontal="center" vertical="center" wrapText="1"/>
      <protection/>
    </xf>
    <xf numFmtId="0" fontId="32" fillId="0" borderId="46" xfId="58" applyFont="1" applyFill="1" applyBorder="1" applyAlignment="1">
      <alignment horizontal="center" vertical="center" wrapText="1"/>
      <protection/>
    </xf>
    <xf numFmtId="0" fontId="32" fillId="0" borderId="16" xfId="58" applyFont="1" applyFill="1" applyBorder="1" applyAlignment="1">
      <alignment horizontal="center" vertical="center" wrapText="1"/>
      <protection/>
    </xf>
    <xf numFmtId="0" fontId="33" fillId="0" borderId="62" xfId="59" applyFont="1" applyFill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4" xfId="57"/>
    <cellStyle name="Normal_8. Pembagian jam Guru 2012-2013" xfId="58"/>
    <cellStyle name="Normal_Book2 2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6"/>
  <sheetViews>
    <sheetView zoomScaleSheetLayoutView="100" zoomScalePageLayoutView="0" workbookViewId="0" topLeftCell="A1">
      <pane xSplit="2" ySplit="6" topLeftCell="I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K17" sqref="K17"/>
    </sheetView>
  </sheetViews>
  <sheetFormatPr defaultColWidth="9.140625" defaultRowHeight="12.75"/>
  <cols>
    <col min="1" max="1" width="3.7109375" style="0" customWidth="1"/>
    <col min="2" max="2" width="44.28125" style="0" customWidth="1"/>
    <col min="3" max="3" width="5.28125" style="0" customWidth="1"/>
    <col min="4" max="4" width="9.00390625" style="0" customWidth="1"/>
    <col min="5" max="5" width="5.57421875" style="0" customWidth="1"/>
    <col min="6" max="6" width="6.421875" style="0" customWidth="1"/>
    <col min="7" max="8" width="7.7109375" style="0" customWidth="1"/>
    <col min="9" max="9" width="9.28125" style="0" customWidth="1"/>
    <col min="10" max="10" width="6.28125" style="0" customWidth="1"/>
    <col min="11" max="11" width="5.57421875" style="0" customWidth="1"/>
    <col min="12" max="12" width="7.28125" style="0" customWidth="1"/>
    <col min="13" max="13" width="7.140625" style="0" customWidth="1"/>
    <col min="14" max="14" width="5.7109375" style="0" customWidth="1"/>
    <col min="15" max="15" width="5.00390625" style="0" customWidth="1"/>
    <col min="16" max="16" width="7.8515625" style="0" customWidth="1"/>
    <col min="17" max="18" width="5.140625" style="0" customWidth="1"/>
    <col min="19" max="19" width="4.00390625" style="0" customWidth="1"/>
    <col min="20" max="20" width="6.8515625" style="0" customWidth="1"/>
    <col min="21" max="21" width="7.140625" style="0" customWidth="1"/>
    <col min="22" max="22" width="5.28125" style="0" customWidth="1"/>
    <col min="23" max="24" width="7.00390625" style="0" customWidth="1"/>
    <col min="25" max="25" width="7.140625" style="0" customWidth="1"/>
    <col min="26" max="26" width="6.8515625" style="0" customWidth="1"/>
    <col min="27" max="27" width="4.7109375" style="0" customWidth="1"/>
    <col min="28" max="32" width="3.7109375" style="0" customWidth="1"/>
    <col min="33" max="33" width="28.57421875" style="0" customWidth="1"/>
  </cols>
  <sheetData>
    <row r="1" spans="1:22" ht="20.25">
      <c r="A1" s="243" t="s">
        <v>0</v>
      </c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M1" s="243"/>
      <c r="N1" s="243"/>
      <c r="O1" s="243"/>
      <c r="P1" s="243"/>
      <c r="Q1" s="243"/>
      <c r="R1" s="243"/>
      <c r="S1" s="243"/>
      <c r="T1" s="243"/>
      <c r="U1" s="243"/>
      <c r="V1" s="243"/>
    </row>
    <row r="2" spans="1:22" ht="18">
      <c r="A2" s="244" t="s">
        <v>149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  <c r="N2" s="244"/>
      <c r="O2" s="244"/>
      <c r="P2" s="244"/>
      <c r="Q2" s="244"/>
      <c r="R2" s="244"/>
      <c r="S2" s="244"/>
      <c r="T2" s="244"/>
      <c r="U2" s="244"/>
      <c r="V2" s="244"/>
    </row>
    <row r="3" ht="16.5" thickBot="1">
      <c r="A3" s="1"/>
    </row>
    <row r="4" spans="1:31" ht="13.5" thickBot="1">
      <c r="A4" s="245" t="s">
        <v>1</v>
      </c>
      <c r="B4" s="23"/>
      <c r="C4" s="234" t="s">
        <v>150</v>
      </c>
      <c r="D4" s="235"/>
      <c r="E4" s="236"/>
      <c r="F4" s="234" t="s">
        <v>21</v>
      </c>
      <c r="G4" s="235"/>
      <c r="H4" s="235"/>
      <c r="I4" s="236"/>
      <c r="J4" s="234" t="s">
        <v>22</v>
      </c>
      <c r="K4" s="235"/>
      <c r="L4" s="235"/>
      <c r="M4" s="236"/>
      <c r="N4" s="234" t="s">
        <v>151</v>
      </c>
      <c r="O4" s="235"/>
      <c r="P4" s="236"/>
      <c r="Q4" s="24"/>
      <c r="R4" s="234" t="s">
        <v>23</v>
      </c>
      <c r="S4" s="235"/>
      <c r="T4" s="235"/>
      <c r="U4" s="236"/>
      <c r="V4" s="234" t="s">
        <v>24</v>
      </c>
      <c r="W4" s="235"/>
      <c r="X4" s="235"/>
      <c r="Y4" s="235"/>
      <c r="Z4" s="240" t="s">
        <v>3</v>
      </c>
      <c r="AA4" s="83"/>
      <c r="AB4" s="84"/>
      <c r="AC4" s="84"/>
      <c r="AD4" s="84"/>
      <c r="AE4" s="85"/>
    </row>
    <row r="5" spans="1:31" ht="13.5" thickBot="1">
      <c r="A5" s="246"/>
      <c r="B5" s="248" t="s">
        <v>2</v>
      </c>
      <c r="C5" s="237" t="s">
        <v>3</v>
      </c>
      <c r="D5" s="238"/>
      <c r="E5" s="239"/>
      <c r="F5" s="237" t="s">
        <v>3</v>
      </c>
      <c r="G5" s="238"/>
      <c r="H5" s="239"/>
      <c r="I5" s="3" t="s">
        <v>19</v>
      </c>
      <c r="J5" s="237" t="s">
        <v>3</v>
      </c>
      <c r="K5" s="238"/>
      <c r="L5" s="239"/>
      <c r="M5" s="3" t="s">
        <v>19</v>
      </c>
      <c r="N5" s="237" t="s">
        <v>3</v>
      </c>
      <c r="O5" s="238"/>
      <c r="P5" s="239"/>
      <c r="Q5" s="6" t="s">
        <v>20</v>
      </c>
      <c r="R5" s="237" t="s">
        <v>3</v>
      </c>
      <c r="S5" s="238"/>
      <c r="T5" s="239"/>
      <c r="U5" s="3" t="s">
        <v>19</v>
      </c>
      <c r="V5" s="237" t="s">
        <v>3</v>
      </c>
      <c r="W5" s="238"/>
      <c r="X5" s="239"/>
      <c r="Y5" s="3" t="s">
        <v>19</v>
      </c>
      <c r="Z5" s="241"/>
      <c r="AA5" s="86" t="s">
        <v>28</v>
      </c>
      <c r="AB5" s="87"/>
      <c r="AC5" s="87"/>
      <c r="AD5" s="87"/>
      <c r="AE5" s="88"/>
    </row>
    <row r="6" spans="1:31" ht="13.5" thickBot="1">
      <c r="A6" s="247"/>
      <c r="B6" s="249"/>
      <c r="C6" s="36" t="s">
        <v>4</v>
      </c>
      <c r="D6" s="37" t="s">
        <v>5</v>
      </c>
      <c r="E6" s="38" t="s">
        <v>172</v>
      </c>
      <c r="F6" s="36" t="s">
        <v>4</v>
      </c>
      <c r="G6" s="37" t="s">
        <v>5</v>
      </c>
      <c r="H6" s="38" t="s">
        <v>25</v>
      </c>
      <c r="I6" s="5"/>
      <c r="J6" s="36" t="s">
        <v>4</v>
      </c>
      <c r="K6" s="37" t="s">
        <v>5</v>
      </c>
      <c r="L6" s="38" t="s">
        <v>25</v>
      </c>
      <c r="M6" s="5"/>
      <c r="N6" s="36" t="s">
        <v>4</v>
      </c>
      <c r="O6" s="37" t="s">
        <v>5</v>
      </c>
      <c r="P6" s="38" t="s">
        <v>172</v>
      </c>
      <c r="Q6" s="8"/>
      <c r="R6" s="36" t="s">
        <v>4</v>
      </c>
      <c r="S6" s="37" t="s">
        <v>5</v>
      </c>
      <c r="T6" s="38" t="s">
        <v>26</v>
      </c>
      <c r="U6" s="5"/>
      <c r="V6" s="36" t="s">
        <v>4</v>
      </c>
      <c r="W6" s="37" t="s">
        <v>5</v>
      </c>
      <c r="X6" s="38" t="s">
        <v>26</v>
      </c>
      <c r="Y6" s="5"/>
      <c r="Z6" s="242"/>
      <c r="AA6" s="89"/>
      <c r="AB6" s="90"/>
      <c r="AC6" s="90"/>
      <c r="AD6" s="90"/>
      <c r="AE6" s="91"/>
    </row>
    <row r="7" spans="1:32" ht="13.5" thickBot="1">
      <c r="A7" s="22" t="s">
        <v>173</v>
      </c>
      <c r="B7" s="25" t="s">
        <v>152</v>
      </c>
      <c r="C7" s="39"/>
      <c r="D7" s="40"/>
      <c r="E7" s="41">
        <v>3</v>
      </c>
      <c r="F7" s="39"/>
      <c r="G7" s="40"/>
      <c r="H7" s="41"/>
      <c r="I7" s="4"/>
      <c r="J7" s="39"/>
      <c r="K7" s="40"/>
      <c r="L7" s="41"/>
      <c r="M7" s="4"/>
      <c r="N7" s="39"/>
      <c r="O7" s="40"/>
      <c r="P7" s="41">
        <v>4</v>
      </c>
      <c r="Q7" s="7"/>
      <c r="R7" s="39"/>
      <c r="S7" s="40"/>
      <c r="T7" s="41"/>
      <c r="U7" s="4"/>
      <c r="V7" s="39"/>
      <c r="W7" s="40"/>
      <c r="X7" s="41"/>
      <c r="Y7" s="4"/>
      <c r="Z7" s="21"/>
      <c r="AA7" s="54"/>
      <c r="AB7" s="15">
        <v>1</v>
      </c>
      <c r="AC7" s="15">
        <v>2</v>
      </c>
      <c r="AD7" s="15">
        <v>3</v>
      </c>
      <c r="AE7" s="55">
        <v>4</v>
      </c>
      <c r="AF7" s="42" t="s">
        <v>179</v>
      </c>
    </row>
    <row r="8" spans="1:33" ht="12.75">
      <c r="A8" s="45">
        <v>1</v>
      </c>
      <c r="B8" s="46" t="s">
        <v>163</v>
      </c>
      <c r="C8" s="63">
        <v>3</v>
      </c>
      <c r="D8" s="64"/>
      <c r="E8" s="65">
        <f aca="true" t="shared" si="0" ref="E8:E13">(C8+D8)*$E$7</f>
        <v>9</v>
      </c>
      <c r="F8" s="63">
        <v>3</v>
      </c>
      <c r="G8" s="64"/>
      <c r="H8" s="65">
        <f aca="true" t="shared" si="1" ref="H8:H13">(F8+G8)*$E$7</f>
        <v>9</v>
      </c>
      <c r="I8" s="61"/>
      <c r="J8" s="63">
        <v>3</v>
      </c>
      <c r="K8" s="64"/>
      <c r="L8" s="65">
        <f aca="true" t="shared" si="2" ref="L8:L13">(J8+K8)*$E$7</f>
        <v>9</v>
      </c>
      <c r="M8" s="100"/>
      <c r="N8" s="63">
        <v>3</v>
      </c>
      <c r="O8" s="64"/>
      <c r="P8" s="65">
        <f aca="true" t="shared" si="3" ref="P8:P13">(N8+O8)*4</f>
        <v>12</v>
      </c>
      <c r="Q8" s="66"/>
      <c r="R8" s="63">
        <v>3</v>
      </c>
      <c r="S8" s="64"/>
      <c r="T8" s="65">
        <f aca="true" t="shared" si="4" ref="T8:T16">(R8+S8)*4</f>
        <v>12</v>
      </c>
      <c r="U8" s="61"/>
      <c r="V8" s="63">
        <v>3</v>
      </c>
      <c r="W8" s="64"/>
      <c r="X8" s="65">
        <f>(V8+W8)*4</f>
        <v>12</v>
      </c>
      <c r="Y8" s="100"/>
      <c r="Z8" s="66">
        <f aca="true" t="shared" si="5" ref="Z8:Z13">SUM(E8+H8+L8+T8+X8+P8)</f>
        <v>63</v>
      </c>
      <c r="AA8" s="76">
        <f>SUM(AB8:AE8)</f>
        <v>49</v>
      </c>
      <c r="AB8" s="44">
        <v>24</v>
      </c>
      <c r="AC8" s="44">
        <v>24</v>
      </c>
      <c r="AD8" s="44">
        <v>1</v>
      </c>
      <c r="AE8" s="77"/>
      <c r="AF8" s="43">
        <f>+Z8-AA8</f>
        <v>14</v>
      </c>
      <c r="AG8" s="11" t="s">
        <v>163</v>
      </c>
    </row>
    <row r="9" spans="1:33" ht="12.75">
      <c r="A9" s="47">
        <v>2</v>
      </c>
      <c r="B9" s="48" t="s">
        <v>153</v>
      </c>
      <c r="C9" s="72">
        <v>2</v>
      </c>
      <c r="D9" s="73"/>
      <c r="E9" s="74">
        <f t="shared" si="0"/>
        <v>6</v>
      </c>
      <c r="F9" s="72">
        <v>2</v>
      </c>
      <c r="G9" s="73"/>
      <c r="H9" s="74">
        <f t="shared" si="1"/>
        <v>6</v>
      </c>
      <c r="I9" s="75"/>
      <c r="J9" s="72">
        <v>2</v>
      </c>
      <c r="K9" s="73"/>
      <c r="L9" s="74">
        <f t="shared" si="2"/>
        <v>6</v>
      </c>
      <c r="M9" s="75"/>
      <c r="N9" s="72">
        <v>2</v>
      </c>
      <c r="O9" s="73"/>
      <c r="P9" s="74">
        <f t="shared" si="3"/>
        <v>8</v>
      </c>
      <c r="Q9" s="75"/>
      <c r="R9" s="72">
        <v>2</v>
      </c>
      <c r="S9" s="73"/>
      <c r="T9" s="74">
        <f t="shared" si="4"/>
        <v>8</v>
      </c>
      <c r="U9" s="70"/>
      <c r="V9" s="72">
        <v>2</v>
      </c>
      <c r="W9" s="73"/>
      <c r="X9" s="74">
        <f>(V9+W9)*4</f>
        <v>8</v>
      </c>
      <c r="Y9" s="75"/>
      <c r="Z9" s="75">
        <f t="shared" si="5"/>
        <v>42</v>
      </c>
      <c r="AA9" s="76">
        <f aca="true" t="shared" si="6" ref="AA9:AA48">SUM(AB9:AE9)</f>
        <v>48</v>
      </c>
      <c r="AB9" s="44">
        <v>24</v>
      </c>
      <c r="AC9" s="44">
        <v>24</v>
      </c>
      <c r="AD9" s="44"/>
      <c r="AE9" s="77"/>
      <c r="AF9" s="43">
        <f>+Z9-AA9</f>
        <v>-6</v>
      </c>
      <c r="AG9" s="10" t="s">
        <v>153</v>
      </c>
    </row>
    <row r="10" spans="1:33" ht="12.75">
      <c r="A10" s="47">
        <v>3</v>
      </c>
      <c r="B10" s="48" t="s">
        <v>154</v>
      </c>
      <c r="C10" s="72">
        <v>4</v>
      </c>
      <c r="D10" s="73"/>
      <c r="E10" s="74">
        <f t="shared" si="0"/>
        <v>12</v>
      </c>
      <c r="F10" s="72">
        <v>4</v>
      </c>
      <c r="G10" s="73"/>
      <c r="H10" s="74">
        <f t="shared" si="1"/>
        <v>12</v>
      </c>
      <c r="I10" s="70"/>
      <c r="J10" s="72">
        <v>4</v>
      </c>
      <c r="K10" s="73"/>
      <c r="L10" s="74">
        <f t="shared" si="2"/>
        <v>12</v>
      </c>
      <c r="M10" s="70"/>
      <c r="N10" s="72">
        <v>4</v>
      </c>
      <c r="O10" s="73"/>
      <c r="P10" s="74">
        <f t="shared" si="3"/>
        <v>16</v>
      </c>
      <c r="Q10" s="75"/>
      <c r="R10" s="72">
        <v>4</v>
      </c>
      <c r="S10" s="73"/>
      <c r="T10" s="74">
        <f t="shared" si="4"/>
        <v>16</v>
      </c>
      <c r="U10" s="101"/>
      <c r="V10" s="72">
        <v>4</v>
      </c>
      <c r="W10" s="73"/>
      <c r="X10" s="74">
        <f>(V10+W10)*4</f>
        <v>16</v>
      </c>
      <c r="Y10" s="70"/>
      <c r="Z10" s="75">
        <f t="shared" si="5"/>
        <v>84</v>
      </c>
      <c r="AA10" s="76">
        <f t="shared" si="6"/>
        <v>84</v>
      </c>
      <c r="AB10" s="44">
        <v>24</v>
      </c>
      <c r="AC10" s="44">
        <v>24</v>
      </c>
      <c r="AD10" s="44">
        <v>18</v>
      </c>
      <c r="AE10" s="77">
        <v>18</v>
      </c>
      <c r="AF10" s="43">
        <f>+Z10-AA10</f>
        <v>0</v>
      </c>
      <c r="AG10" s="10" t="s">
        <v>154</v>
      </c>
    </row>
    <row r="11" spans="1:33" ht="12.75">
      <c r="A11" s="47">
        <v>4</v>
      </c>
      <c r="B11" s="48" t="s">
        <v>6</v>
      </c>
      <c r="C11" s="72">
        <v>2</v>
      </c>
      <c r="D11" s="73"/>
      <c r="E11" s="74">
        <f t="shared" si="0"/>
        <v>6</v>
      </c>
      <c r="F11" s="72">
        <v>2</v>
      </c>
      <c r="G11" s="73"/>
      <c r="H11" s="74">
        <f t="shared" si="1"/>
        <v>6</v>
      </c>
      <c r="I11" s="70"/>
      <c r="J11" s="72">
        <v>2</v>
      </c>
      <c r="K11" s="73"/>
      <c r="L11" s="74">
        <f t="shared" si="2"/>
        <v>6</v>
      </c>
      <c r="M11" s="70"/>
      <c r="N11" s="72">
        <v>2</v>
      </c>
      <c r="O11" s="73"/>
      <c r="P11" s="74">
        <f t="shared" si="3"/>
        <v>8</v>
      </c>
      <c r="Q11" s="75"/>
      <c r="R11" s="72">
        <v>2</v>
      </c>
      <c r="S11" s="73"/>
      <c r="T11" s="74" t="s">
        <v>105</v>
      </c>
      <c r="U11" s="70"/>
      <c r="V11" s="72">
        <v>2</v>
      </c>
      <c r="W11" s="73"/>
      <c r="X11" s="74" t="s">
        <v>105</v>
      </c>
      <c r="Y11" s="70"/>
      <c r="Z11" s="75">
        <f t="shared" si="5"/>
        <v>58</v>
      </c>
      <c r="AA11" s="76">
        <f t="shared" si="6"/>
        <v>70</v>
      </c>
      <c r="AB11" s="44">
        <v>24</v>
      </c>
      <c r="AC11" s="44">
        <v>24</v>
      </c>
      <c r="AD11" s="44">
        <v>22</v>
      </c>
      <c r="AE11" s="77"/>
      <c r="AF11" s="43">
        <f>+Z11-AA11</f>
        <v>-12</v>
      </c>
      <c r="AG11" s="10" t="s">
        <v>6</v>
      </c>
    </row>
    <row r="12" spans="1:33" ht="12.75">
      <c r="A12" s="47">
        <v>5</v>
      </c>
      <c r="B12" s="48" t="s">
        <v>7</v>
      </c>
      <c r="C12" s="72">
        <v>4</v>
      </c>
      <c r="D12" s="73"/>
      <c r="E12" s="74">
        <f t="shared" si="0"/>
        <v>12</v>
      </c>
      <c r="F12" s="72">
        <v>4</v>
      </c>
      <c r="G12" s="73"/>
      <c r="H12" s="74">
        <f t="shared" si="1"/>
        <v>12</v>
      </c>
      <c r="I12" s="70"/>
      <c r="J12" s="72">
        <v>4</v>
      </c>
      <c r="K12" s="73"/>
      <c r="L12" s="74">
        <f t="shared" si="2"/>
        <v>12</v>
      </c>
      <c r="M12" s="70"/>
      <c r="N12" s="72">
        <v>4</v>
      </c>
      <c r="O12" s="73"/>
      <c r="P12" s="74">
        <f t="shared" si="3"/>
        <v>16</v>
      </c>
      <c r="Q12" s="75"/>
      <c r="R12" s="72">
        <v>4</v>
      </c>
      <c r="S12" s="73"/>
      <c r="T12" s="74">
        <f t="shared" si="4"/>
        <v>16</v>
      </c>
      <c r="U12" s="70"/>
      <c r="V12" s="72">
        <v>4</v>
      </c>
      <c r="W12" s="73"/>
      <c r="X12" s="74">
        <f>(V12+W12)*4</f>
        <v>16</v>
      </c>
      <c r="Y12" s="70"/>
      <c r="Z12" s="75">
        <f t="shared" si="5"/>
        <v>84</v>
      </c>
      <c r="AA12" s="76">
        <f t="shared" si="6"/>
        <v>90</v>
      </c>
      <c r="AB12" s="44">
        <v>27</v>
      </c>
      <c r="AC12" s="44">
        <v>24</v>
      </c>
      <c r="AD12" s="44">
        <v>24</v>
      </c>
      <c r="AE12" s="77">
        <v>15</v>
      </c>
      <c r="AF12" s="43">
        <f aca="true" t="shared" si="7" ref="AF12:AF47">+Z12-AA12</f>
        <v>-6</v>
      </c>
      <c r="AG12" s="10" t="s">
        <v>7</v>
      </c>
    </row>
    <row r="13" spans="1:33" ht="13.5" thickBot="1">
      <c r="A13" s="4">
        <v>6</v>
      </c>
      <c r="B13" s="10" t="s">
        <v>155</v>
      </c>
      <c r="C13" s="102">
        <v>2</v>
      </c>
      <c r="D13" s="103"/>
      <c r="E13" s="104">
        <f t="shared" si="0"/>
        <v>6</v>
      </c>
      <c r="F13" s="102">
        <v>2</v>
      </c>
      <c r="G13" s="103"/>
      <c r="H13" s="104">
        <f t="shared" si="1"/>
        <v>6</v>
      </c>
      <c r="I13" s="30"/>
      <c r="J13" s="102">
        <v>2</v>
      </c>
      <c r="K13" s="103"/>
      <c r="L13" s="104">
        <f t="shared" si="2"/>
        <v>6</v>
      </c>
      <c r="M13" s="30"/>
      <c r="N13" s="102">
        <v>2</v>
      </c>
      <c r="O13" s="103"/>
      <c r="P13" s="104">
        <f t="shared" si="3"/>
        <v>8</v>
      </c>
      <c r="Q13" s="78"/>
      <c r="R13" s="102">
        <v>2</v>
      </c>
      <c r="S13" s="103"/>
      <c r="T13" s="74">
        <f t="shared" si="4"/>
        <v>8</v>
      </c>
      <c r="U13" s="30"/>
      <c r="V13" s="102">
        <v>2</v>
      </c>
      <c r="W13" s="103"/>
      <c r="X13" s="74">
        <f>(V13+W13)*4</f>
        <v>8</v>
      </c>
      <c r="Y13" s="30"/>
      <c r="Z13" s="78">
        <f t="shared" si="5"/>
        <v>42</v>
      </c>
      <c r="AA13" s="76">
        <f t="shared" si="6"/>
        <v>14</v>
      </c>
      <c r="AB13" s="44"/>
      <c r="AC13" s="44">
        <v>14</v>
      </c>
      <c r="AD13" s="44"/>
      <c r="AE13" s="77"/>
      <c r="AF13" s="43">
        <f t="shared" si="7"/>
        <v>28</v>
      </c>
      <c r="AG13" s="10" t="s">
        <v>155</v>
      </c>
    </row>
    <row r="14" spans="1:33" ht="13.5" thickBot="1">
      <c r="A14" s="2" t="s">
        <v>174</v>
      </c>
      <c r="B14" s="26" t="s">
        <v>156</v>
      </c>
      <c r="C14" s="105"/>
      <c r="D14" s="106"/>
      <c r="E14" s="107"/>
      <c r="F14" s="105"/>
      <c r="G14" s="106"/>
      <c r="H14" s="107"/>
      <c r="I14" s="108"/>
      <c r="J14" s="105"/>
      <c r="K14" s="106"/>
      <c r="L14" s="107"/>
      <c r="M14" s="108"/>
      <c r="N14" s="105"/>
      <c r="O14" s="106"/>
      <c r="P14" s="107"/>
      <c r="Q14" s="109"/>
      <c r="R14" s="105"/>
      <c r="S14" s="106"/>
      <c r="T14" s="107"/>
      <c r="U14" s="108"/>
      <c r="V14" s="105"/>
      <c r="W14" s="106"/>
      <c r="X14" s="107"/>
      <c r="Y14" s="108"/>
      <c r="Z14" s="109"/>
      <c r="AA14" s="76">
        <f t="shared" si="6"/>
        <v>0</v>
      </c>
      <c r="AB14" s="44"/>
      <c r="AC14" s="44"/>
      <c r="AD14" s="44"/>
      <c r="AE14" s="77"/>
      <c r="AF14" s="43">
        <f t="shared" si="7"/>
        <v>0</v>
      </c>
      <c r="AG14" s="26" t="s">
        <v>156</v>
      </c>
    </row>
    <row r="15" spans="1:33" ht="12.75">
      <c r="A15" s="50">
        <v>7</v>
      </c>
      <c r="B15" s="51" t="s">
        <v>157</v>
      </c>
      <c r="C15" s="110">
        <v>2</v>
      </c>
      <c r="D15" s="111"/>
      <c r="E15" s="112">
        <f>(C15+D15)*$E$7</f>
        <v>6</v>
      </c>
      <c r="F15" s="110">
        <v>2</v>
      </c>
      <c r="G15" s="111"/>
      <c r="H15" s="112">
        <f>(F15+G15)*$E$7</f>
        <v>6</v>
      </c>
      <c r="I15" s="79"/>
      <c r="J15" s="110">
        <v>2</v>
      </c>
      <c r="K15" s="111"/>
      <c r="L15" s="112">
        <f>(J15+K15)*$E$7</f>
        <v>6</v>
      </c>
      <c r="M15" s="79"/>
      <c r="N15" s="110">
        <v>2</v>
      </c>
      <c r="O15" s="111"/>
      <c r="P15" s="112">
        <f>(N15+O15)*4</f>
        <v>8</v>
      </c>
      <c r="Q15" s="92"/>
      <c r="R15" s="110">
        <v>2</v>
      </c>
      <c r="S15" s="111"/>
      <c r="T15" s="112">
        <f t="shared" si="4"/>
        <v>8</v>
      </c>
      <c r="U15" s="79"/>
      <c r="V15" s="110">
        <v>2</v>
      </c>
      <c r="W15" s="111"/>
      <c r="X15" s="112">
        <f>(V15+W15)*4</f>
        <v>8</v>
      </c>
      <c r="Y15" s="79"/>
      <c r="Z15" s="92">
        <f>SUM(E15+H15+L15+T15+X15+P15)</f>
        <v>42</v>
      </c>
      <c r="AA15" s="76">
        <f t="shared" si="6"/>
        <v>42</v>
      </c>
      <c r="AB15" s="44">
        <v>20</v>
      </c>
      <c r="AC15" s="44">
        <v>22</v>
      </c>
      <c r="AD15" s="44"/>
      <c r="AE15" s="77"/>
      <c r="AF15" s="43">
        <f t="shared" si="7"/>
        <v>0</v>
      </c>
      <c r="AG15" s="27" t="s">
        <v>157</v>
      </c>
    </row>
    <row r="16" spans="1:33" ht="12.75">
      <c r="A16" s="47">
        <v>8</v>
      </c>
      <c r="B16" s="52" t="s">
        <v>8</v>
      </c>
      <c r="C16" s="72">
        <v>2</v>
      </c>
      <c r="D16" s="73"/>
      <c r="E16" s="74">
        <f>(C16+D16)*$E$7</f>
        <v>6</v>
      </c>
      <c r="F16" s="72">
        <v>2</v>
      </c>
      <c r="G16" s="73"/>
      <c r="H16" s="74">
        <f>(F16+G16)*$E$7</f>
        <v>6</v>
      </c>
      <c r="I16" s="70"/>
      <c r="J16" s="72">
        <v>2</v>
      </c>
      <c r="K16" s="73"/>
      <c r="L16" s="74">
        <f>(J16+K16)*$E$7</f>
        <v>6</v>
      </c>
      <c r="M16" s="70"/>
      <c r="N16" s="72">
        <v>3</v>
      </c>
      <c r="O16" s="73"/>
      <c r="P16" s="74">
        <f>(N16+O16)*4</f>
        <v>12</v>
      </c>
      <c r="Q16" s="75"/>
      <c r="R16" s="72">
        <v>3</v>
      </c>
      <c r="S16" s="73"/>
      <c r="T16" s="74">
        <f t="shared" si="4"/>
        <v>12</v>
      </c>
      <c r="U16" s="70"/>
      <c r="V16" s="72">
        <v>3</v>
      </c>
      <c r="W16" s="73"/>
      <c r="X16" s="74">
        <f>(V16+W16)*4</f>
        <v>12</v>
      </c>
      <c r="Y16" s="70"/>
      <c r="Z16" s="75">
        <f>SUM(E16+H16+L16+T16+X16+P16)</f>
        <v>54</v>
      </c>
      <c r="AA16" s="76">
        <f t="shared" si="6"/>
        <v>49</v>
      </c>
      <c r="AB16" s="44">
        <v>6</v>
      </c>
      <c r="AC16" s="44">
        <v>21</v>
      </c>
      <c r="AD16" s="44">
        <v>22</v>
      </c>
      <c r="AE16" s="77"/>
      <c r="AF16" s="43">
        <f t="shared" si="7"/>
        <v>5</v>
      </c>
      <c r="AG16" s="27" t="s">
        <v>8</v>
      </c>
    </row>
    <row r="17" spans="1:33" ht="13.5" thickBot="1">
      <c r="A17" s="49">
        <v>9</v>
      </c>
      <c r="B17" s="99" t="s">
        <v>158</v>
      </c>
      <c r="C17" s="113">
        <v>2</v>
      </c>
      <c r="D17" s="114" t="s">
        <v>267</v>
      </c>
      <c r="E17" s="115">
        <f>(C17)*$E$7</f>
        <v>6</v>
      </c>
      <c r="F17" s="113">
        <v>2</v>
      </c>
      <c r="G17" s="114" t="s">
        <v>267</v>
      </c>
      <c r="H17" s="115">
        <f>(F17)*$E$7</f>
        <v>6</v>
      </c>
      <c r="I17" s="116"/>
      <c r="J17" s="113">
        <v>2</v>
      </c>
      <c r="K17" s="114" t="s">
        <v>266</v>
      </c>
      <c r="L17" s="115">
        <f>(J17)*$E$7</f>
        <v>6</v>
      </c>
      <c r="M17" s="116"/>
      <c r="N17" s="113">
        <v>2</v>
      </c>
      <c r="O17" s="114" t="s">
        <v>265</v>
      </c>
      <c r="P17" s="115">
        <f>(N17)*4</f>
        <v>8</v>
      </c>
      <c r="Q17" s="117"/>
      <c r="R17" s="113">
        <v>2</v>
      </c>
      <c r="S17" s="114" t="s">
        <v>266</v>
      </c>
      <c r="T17" s="115">
        <f>(R17)*4</f>
        <v>8</v>
      </c>
      <c r="U17" s="116"/>
      <c r="V17" s="113">
        <v>2</v>
      </c>
      <c r="W17" s="114" t="s">
        <v>282</v>
      </c>
      <c r="X17" s="115">
        <f>(V17)*4</f>
        <v>8</v>
      </c>
      <c r="Y17" s="116"/>
      <c r="Z17" s="117">
        <f>SUM(E17+H17+L17+T17+X17+P17)</f>
        <v>42</v>
      </c>
      <c r="AA17" s="76">
        <f t="shared" si="6"/>
        <v>14</v>
      </c>
      <c r="AB17" s="44"/>
      <c r="AC17" s="44">
        <v>14</v>
      </c>
      <c r="AD17" s="44"/>
      <c r="AE17" s="77"/>
      <c r="AF17" s="43">
        <f t="shared" si="7"/>
        <v>28</v>
      </c>
      <c r="AG17" s="27" t="s">
        <v>158</v>
      </c>
    </row>
    <row r="18" spans="1:33" ht="13.5" thickBot="1">
      <c r="A18" s="3" t="s">
        <v>175</v>
      </c>
      <c r="B18" s="53" t="s">
        <v>159</v>
      </c>
      <c r="C18" s="118"/>
      <c r="D18" s="119"/>
      <c r="E18" s="120"/>
      <c r="F18" s="118"/>
      <c r="G18" s="119"/>
      <c r="H18" s="120"/>
      <c r="I18" s="121"/>
      <c r="J18" s="118"/>
      <c r="K18" s="119"/>
      <c r="L18" s="120"/>
      <c r="M18" s="121"/>
      <c r="N18" s="118"/>
      <c r="O18" s="119"/>
      <c r="P18" s="120"/>
      <c r="Q18" s="122"/>
      <c r="R18" s="118"/>
      <c r="S18" s="119"/>
      <c r="T18" s="120"/>
      <c r="U18" s="121"/>
      <c r="V18" s="118"/>
      <c r="W18" s="119"/>
      <c r="X18" s="120"/>
      <c r="Y18" s="121"/>
      <c r="Z18" s="122"/>
      <c r="AA18" s="123">
        <f t="shared" si="6"/>
        <v>0</v>
      </c>
      <c r="AB18" s="124"/>
      <c r="AC18" s="124"/>
      <c r="AD18" s="124"/>
      <c r="AE18" s="125"/>
      <c r="AF18" s="43">
        <f t="shared" si="7"/>
        <v>0</v>
      </c>
      <c r="AG18" s="26" t="s">
        <v>159</v>
      </c>
    </row>
    <row r="19" spans="1:33" s="43" customFormat="1" ht="15">
      <c r="A19" s="61"/>
      <c r="B19" s="62" t="s">
        <v>160</v>
      </c>
      <c r="C19" s="63"/>
      <c r="D19" s="64"/>
      <c r="E19" s="65"/>
      <c r="F19" s="63"/>
      <c r="G19" s="64"/>
      <c r="H19" s="65"/>
      <c r="I19" s="61"/>
      <c r="J19" s="63"/>
      <c r="K19" s="64"/>
      <c r="L19" s="65"/>
      <c r="M19" s="61"/>
      <c r="N19" s="63"/>
      <c r="O19" s="64"/>
      <c r="P19" s="65"/>
      <c r="Q19" s="66"/>
      <c r="R19" s="63"/>
      <c r="S19" s="64"/>
      <c r="T19" s="65"/>
      <c r="U19" s="61"/>
      <c r="V19" s="63"/>
      <c r="W19" s="64"/>
      <c r="X19" s="65"/>
      <c r="Y19" s="61"/>
      <c r="Z19" s="66">
        <f aca="true" t="shared" si="8" ref="Z19:Z28">SUM(E19+H19+L19+T19+X19+P19)</f>
        <v>0</v>
      </c>
      <c r="AA19" s="67">
        <f t="shared" si="6"/>
        <v>0</v>
      </c>
      <c r="AB19" s="68"/>
      <c r="AC19" s="68"/>
      <c r="AD19" s="68"/>
      <c r="AE19" s="69"/>
      <c r="AF19" s="43">
        <f t="shared" si="7"/>
        <v>0</v>
      </c>
      <c r="AG19" s="31" t="s">
        <v>160</v>
      </c>
    </row>
    <row r="20" spans="1:33" ht="14.25">
      <c r="A20" s="47">
        <v>1</v>
      </c>
      <c r="B20" s="56" t="s">
        <v>7</v>
      </c>
      <c r="C20" s="72">
        <v>2</v>
      </c>
      <c r="D20" s="73"/>
      <c r="E20" s="74">
        <f>(C20+D20)*$E$7</f>
        <v>6</v>
      </c>
      <c r="F20" s="72">
        <v>2</v>
      </c>
      <c r="G20" s="73"/>
      <c r="H20" s="74">
        <f>(F20+G20)*$E$7</f>
        <v>6</v>
      </c>
      <c r="I20" s="70"/>
      <c r="J20" s="72">
        <v>4</v>
      </c>
      <c r="K20" s="73"/>
      <c r="L20" s="74">
        <f>(J20+K20)*$E$7</f>
        <v>12</v>
      </c>
      <c r="M20" s="70"/>
      <c r="N20" s="72"/>
      <c r="O20" s="73"/>
      <c r="P20" s="74"/>
      <c r="Q20" s="75"/>
      <c r="R20" s="72"/>
      <c r="S20" s="73"/>
      <c r="T20" s="74"/>
      <c r="U20" s="70"/>
      <c r="V20" s="72"/>
      <c r="W20" s="73"/>
      <c r="X20" s="74"/>
      <c r="Y20" s="70"/>
      <c r="Z20" s="75">
        <f t="shared" si="8"/>
        <v>24</v>
      </c>
      <c r="AA20" s="76">
        <f t="shared" si="6"/>
        <v>9</v>
      </c>
      <c r="AB20" s="44"/>
      <c r="AC20" s="44"/>
      <c r="AD20" s="44"/>
      <c r="AE20" s="77">
        <v>9</v>
      </c>
      <c r="AF20" s="43">
        <f t="shared" si="7"/>
        <v>15</v>
      </c>
      <c r="AG20" s="28" t="s">
        <v>7</v>
      </c>
    </row>
    <row r="21" spans="1:33" ht="12.75">
      <c r="A21" s="47">
        <v>2</v>
      </c>
      <c r="B21" s="58" t="s">
        <v>10</v>
      </c>
      <c r="C21" s="72">
        <v>3</v>
      </c>
      <c r="D21" s="73">
        <v>3</v>
      </c>
      <c r="E21" s="74">
        <f>(C21+D21)*$E$7</f>
        <v>18</v>
      </c>
      <c r="F21" s="72">
        <v>4</v>
      </c>
      <c r="G21" s="73">
        <v>2</v>
      </c>
      <c r="H21" s="74">
        <f>(F21+G21)*$E$7</f>
        <v>18</v>
      </c>
      <c r="I21" s="70"/>
      <c r="J21" s="72">
        <v>4</v>
      </c>
      <c r="K21" s="73">
        <v>2</v>
      </c>
      <c r="L21" s="74">
        <f>(J21+K21)*$E$7</f>
        <v>18</v>
      </c>
      <c r="M21" s="70"/>
      <c r="N21" s="72"/>
      <c r="O21" s="73"/>
      <c r="P21" s="74"/>
      <c r="Q21" s="75"/>
      <c r="R21" s="72"/>
      <c r="S21" s="73"/>
      <c r="T21" s="74"/>
      <c r="U21" s="70"/>
      <c r="V21" s="72"/>
      <c r="W21" s="73"/>
      <c r="X21" s="74"/>
      <c r="Y21" s="70"/>
      <c r="Z21" s="75">
        <f t="shared" si="8"/>
        <v>54</v>
      </c>
      <c r="AA21" s="76">
        <f t="shared" si="6"/>
        <v>51</v>
      </c>
      <c r="AB21" s="44">
        <v>24</v>
      </c>
      <c r="AC21" s="44">
        <v>27</v>
      </c>
      <c r="AD21" s="44"/>
      <c r="AE21" s="77"/>
      <c r="AF21" s="43">
        <f t="shared" si="7"/>
        <v>3</v>
      </c>
      <c r="AG21" s="29" t="s">
        <v>10</v>
      </c>
    </row>
    <row r="22" spans="1:33" ht="12.75">
      <c r="A22" s="47">
        <v>3</v>
      </c>
      <c r="B22" s="58" t="s">
        <v>11</v>
      </c>
      <c r="C22" s="72">
        <v>3</v>
      </c>
      <c r="D22" s="73">
        <v>2</v>
      </c>
      <c r="E22" s="74">
        <f>(C22+D22)*$E$7</f>
        <v>15</v>
      </c>
      <c r="F22" s="72">
        <v>4</v>
      </c>
      <c r="G22" s="73">
        <v>1</v>
      </c>
      <c r="H22" s="74">
        <f>(F22+G22)*$E$7</f>
        <v>15</v>
      </c>
      <c r="I22" s="70"/>
      <c r="J22" s="72">
        <v>4</v>
      </c>
      <c r="K22" s="73">
        <v>2</v>
      </c>
      <c r="L22" s="74">
        <f>(J22+K22)*$E$7</f>
        <v>18</v>
      </c>
      <c r="M22" s="70"/>
      <c r="N22" s="72"/>
      <c r="O22" s="73"/>
      <c r="P22" s="74"/>
      <c r="Q22" s="75"/>
      <c r="R22" s="72"/>
      <c r="S22" s="73"/>
      <c r="T22" s="74"/>
      <c r="U22" s="70"/>
      <c r="V22" s="72"/>
      <c r="W22" s="73"/>
      <c r="X22" s="74"/>
      <c r="Y22" s="70"/>
      <c r="Z22" s="75">
        <f t="shared" si="8"/>
        <v>48</v>
      </c>
      <c r="AA22" s="76">
        <f t="shared" si="6"/>
        <v>54</v>
      </c>
      <c r="AB22" s="44">
        <v>24</v>
      </c>
      <c r="AC22" s="44">
        <v>24</v>
      </c>
      <c r="AD22" s="44">
        <v>6</v>
      </c>
      <c r="AE22" s="77"/>
      <c r="AF22" s="43">
        <f t="shared" si="7"/>
        <v>-6</v>
      </c>
      <c r="AG22" s="29" t="s">
        <v>11</v>
      </c>
    </row>
    <row r="23" spans="1:33" ht="12.75">
      <c r="A23" s="47">
        <v>4</v>
      </c>
      <c r="B23" s="58" t="s">
        <v>12</v>
      </c>
      <c r="C23" s="72">
        <v>3</v>
      </c>
      <c r="D23" s="73">
        <v>3</v>
      </c>
      <c r="E23" s="74">
        <f>(C23+D23)*$E$7</f>
        <v>18</v>
      </c>
      <c r="F23" s="72">
        <v>4</v>
      </c>
      <c r="G23" s="73">
        <v>2</v>
      </c>
      <c r="H23" s="74">
        <f>(F23+G23)*$E$7</f>
        <v>18</v>
      </c>
      <c r="I23" s="70"/>
      <c r="J23" s="72">
        <v>4</v>
      </c>
      <c r="K23" s="73">
        <v>2</v>
      </c>
      <c r="L23" s="74">
        <f>(J23+K23)*$E$7</f>
        <v>18</v>
      </c>
      <c r="M23" s="70"/>
      <c r="N23" s="72"/>
      <c r="O23" s="73"/>
      <c r="P23" s="74"/>
      <c r="Q23" s="75"/>
      <c r="R23" s="72"/>
      <c r="S23" s="73"/>
      <c r="T23" s="74"/>
      <c r="U23" s="70"/>
      <c r="V23" s="72"/>
      <c r="W23" s="73"/>
      <c r="X23" s="74"/>
      <c r="Y23" s="70"/>
      <c r="Z23" s="75">
        <f t="shared" si="8"/>
        <v>54</v>
      </c>
      <c r="AA23" s="76">
        <f t="shared" si="6"/>
        <v>39</v>
      </c>
      <c r="AB23" s="44">
        <v>24</v>
      </c>
      <c r="AC23" s="44">
        <v>15</v>
      </c>
      <c r="AD23" s="44"/>
      <c r="AE23" s="77"/>
      <c r="AF23" s="43">
        <f t="shared" si="7"/>
        <v>15</v>
      </c>
      <c r="AG23" s="29" t="s">
        <v>12</v>
      </c>
    </row>
    <row r="24" spans="1:33" s="43" customFormat="1" ht="15">
      <c r="A24" s="70"/>
      <c r="B24" s="71" t="s">
        <v>13</v>
      </c>
      <c r="C24" s="72"/>
      <c r="D24" s="73"/>
      <c r="E24" s="74"/>
      <c r="F24" s="72"/>
      <c r="G24" s="73"/>
      <c r="H24" s="74"/>
      <c r="I24" s="70"/>
      <c r="J24" s="72"/>
      <c r="K24" s="73"/>
      <c r="L24" s="74"/>
      <c r="M24" s="70"/>
      <c r="N24" s="72"/>
      <c r="O24" s="73"/>
      <c r="P24" s="74"/>
      <c r="Q24" s="75"/>
      <c r="R24" s="72"/>
      <c r="S24" s="73"/>
      <c r="T24" s="74"/>
      <c r="U24" s="70"/>
      <c r="V24" s="72"/>
      <c r="W24" s="73"/>
      <c r="X24" s="74"/>
      <c r="Y24" s="70"/>
      <c r="Z24" s="75">
        <f t="shared" si="8"/>
        <v>0</v>
      </c>
      <c r="AA24" s="76">
        <f t="shared" si="6"/>
        <v>0</v>
      </c>
      <c r="AB24" s="44"/>
      <c r="AC24" s="44"/>
      <c r="AD24" s="44"/>
      <c r="AE24" s="77"/>
      <c r="AF24" s="43">
        <f t="shared" si="7"/>
        <v>0</v>
      </c>
      <c r="AG24" s="31" t="s">
        <v>13</v>
      </c>
    </row>
    <row r="25" spans="1:33" ht="12.75">
      <c r="A25" s="47">
        <v>1</v>
      </c>
      <c r="B25" s="57" t="s">
        <v>9</v>
      </c>
      <c r="C25" s="72"/>
      <c r="D25" s="73"/>
      <c r="E25" s="74"/>
      <c r="F25" s="72"/>
      <c r="G25" s="73"/>
      <c r="H25" s="74"/>
      <c r="I25" s="70"/>
      <c r="J25" s="72"/>
      <c r="K25" s="73"/>
      <c r="L25" s="74"/>
      <c r="M25" s="70"/>
      <c r="N25" s="72">
        <v>3</v>
      </c>
      <c r="O25" s="73"/>
      <c r="P25" s="74">
        <f>(N25+O25)*4</f>
        <v>12</v>
      </c>
      <c r="Q25" s="75"/>
      <c r="R25" s="72">
        <v>3</v>
      </c>
      <c r="S25" s="73"/>
      <c r="T25" s="74">
        <f>(R25+S25)*4</f>
        <v>12</v>
      </c>
      <c r="U25" s="70"/>
      <c r="V25" s="72">
        <v>3</v>
      </c>
      <c r="W25" s="73"/>
      <c r="X25" s="74">
        <f>(V25+W25)*4</f>
        <v>12</v>
      </c>
      <c r="Y25" s="70"/>
      <c r="Z25" s="75">
        <f t="shared" si="8"/>
        <v>36</v>
      </c>
      <c r="AA25" s="76">
        <f t="shared" si="6"/>
        <v>42</v>
      </c>
      <c r="AB25" s="44">
        <v>27</v>
      </c>
      <c r="AC25" s="44">
        <v>15</v>
      </c>
      <c r="AD25" s="44"/>
      <c r="AE25" s="77"/>
      <c r="AF25" s="43">
        <f t="shared" si="7"/>
        <v>-6</v>
      </c>
      <c r="AG25" s="9" t="s">
        <v>9</v>
      </c>
    </row>
    <row r="26" spans="1:33" ht="12.75">
      <c r="A26" s="47">
        <v>2</v>
      </c>
      <c r="B26" s="57" t="s">
        <v>14</v>
      </c>
      <c r="C26" s="72"/>
      <c r="D26" s="73"/>
      <c r="E26" s="74"/>
      <c r="F26" s="72"/>
      <c r="G26" s="73"/>
      <c r="H26" s="74"/>
      <c r="I26" s="70"/>
      <c r="J26" s="72"/>
      <c r="K26" s="73"/>
      <c r="L26" s="74"/>
      <c r="M26" s="70"/>
      <c r="N26" s="72">
        <v>3</v>
      </c>
      <c r="O26" s="73">
        <v>1</v>
      </c>
      <c r="P26" s="74">
        <f>(N26+O26)*4</f>
        <v>16</v>
      </c>
      <c r="Q26" s="70"/>
      <c r="R26" s="72">
        <v>4</v>
      </c>
      <c r="S26" s="73"/>
      <c r="T26" s="74">
        <f>(R26+S26)*4</f>
        <v>16</v>
      </c>
      <c r="U26" s="70"/>
      <c r="V26" s="72">
        <v>4</v>
      </c>
      <c r="W26" s="73"/>
      <c r="X26" s="74">
        <f>(V26+W26)*4</f>
        <v>16</v>
      </c>
      <c r="Y26" s="70"/>
      <c r="Z26" s="75">
        <f t="shared" si="8"/>
        <v>48</v>
      </c>
      <c r="AA26" s="76">
        <f t="shared" si="6"/>
        <v>48</v>
      </c>
      <c r="AB26" s="44">
        <v>24</v>
      </c>
      <c r="AC26" s="44">
        <v>24</v>
      </c>
      <c r="AD26" s="44"/>
      <c r="AE26" s="77"/>
      <c r="AF26" s="43">
        <f t="shared" si="7"/>
        <v>0</v>
      </c>
      <c r="AG26" s="9" t="s">
        <v>14</v>
      </c>
    </row>
    <row r="27" spans="1:33" ht="13.5" thickBot="1">
      <c r="A27" s="59">
        <v>3</v>
      </c>
      <c r="B27" s="60" t="s">
        <v>15</v>
      </c>
      <c r="C27" s="126"/>
      <c r="D27" s="127"/>
      <c r="E27" s="128"/>
      <c r="F27" s="126"/>
      <c r="G27" s="127"/>
      <c r="H27" s="128"/>
      <c r="I27" s="129"/>
      <c r="J27" s="126"/>
      <c r="K27" s="127"/>
      <c r="L27" s="128"/>
      <c r="M27" s="129"/>
      <c r="N27" s="126">
        <v>3</v>
      </c>
      <c r="O27" s="127">
        <v>2</v>
      </c>
      <c r="P27" s="128">
        <f>(N27+O27)*4</f>
        <v>20</v>
      </c>
      <c r="Q27" s="129"/>
      <c r="R27" s="126">
        <v>4</v>
      </c>
      <c r="S27" s="127">
        <v>1</v>
      </c>
      <c r="T27" s="128">
        <f>(R27+S27)*4</f>
        <v>20</v>
      </c>
      <c r="U27" s="129"/>
      <c r="V27" s="126">
        <v>4</v>
      </c>
      <c r="W27" s="127">
        <v>1</v>
      </c>
      <c r="X27" s="128">
        <f>(V27+W27)*4</f>
        <v>20</v>
      </c>
      <c r="Y27" s="129"/>
      <c r="Z27" s="130">
        <f t="shared" si="8"/>
        <v>60</v>
      </c>
      <c r="AA27" s="131">
        <f t="shared" si="6"/>
        <v>60</v>
      </c>
      <c r="AB27" s="132">
        <v>20</v>
      </c>
      <c r="AC27" s="132">
        <v>20</v>
      </c>
      <c r="AD27" s="132">
        <v>20</v>
      </c>
      <c r="AE27" s="133"/>
      <c r="AF27" s="43">
        <f t="shared" si="7"/>
        <v>0</v>
      </c>
      <c r="AG27" s="9" t="s">
        <v>15</v>
      </c>
    </row>
    <row r="28" spans="1:33" ht="13.5" thickBot="1">
      <c r="A28" s="4">
        <v>4</v>
      </c>
      <c r="B28" s="9" t="s">
        <v>16</v>
      </c>
      <c r="C28" s="102"/>
      <c r="D28" s="103"/>
      <c r="E28" s="104"/>
      <c r="F28" s="102"/>
      <c r="G28" s="103"/>
      <c r="H28" s="104"/>
      <c r="I28" s="30"/>
      <c r="J28" s="102"/>
      <c r="K28" s="103"/>
      <c r="L28" s="104"/>
      <c r="M28" s="30"/>
      <c r="N28" s="102">
        <v>3</v>
      </c>
      <c r="O28" s="103">
        <v>1</v>
      </c>
      <c r="P28" s="104">
        <f>(N28+O28)*4</f>
        <v>16</v>
      </c>
      <c r="Q28" s="30"/>
      <c r="R28" s="102">
        <v>4</v>
      </c>
      <c r="S28" s="103"/>
      <c r="T28" s="104">
        <f>(R28+S28)*4</f>
        <v>16</v>
      </c>
      <c r="U28" s="30"/>
      <c r="V28" s="102">
        <v>4</v>
      </c>
      <c r="W28" s="103"/>
      <c r="X28" s="104">
        <f>(V28+W28)*4</f>
        <v>16</v>
      </c>
      <c r="Y28" s="30"/>
      <c r="Z28" s="78">
        <f t="shared" si="8"/>
        <v>48</v>
      </c>
      <c r="AA28" s="134">
        <f t="shared" si="6"/>
        <v>48</v>
      </c>
      <c r="AB28" s="135">
        <v>24</v>
      </c>
      <c r="AC28" s="135">
        <v>24</v>
      </c>
      <c r="AD28" s="135"/>
      <c r="AE28" s="136"/>
      <c r="AF28" s="43">
        <f t="shared" si="7"/>
        <v>0</v>
      </c>
      <c r="AG28" s="9" t="s">
        <v>16</v>
      </c>
    </row>
    <row r="29" spans="1:33" ht="13.5" thickBot="1">
      <c r="A29" s="2" t="s">
        <v>176</v>
      </c>
      <c r="B29" s="26" t="s">
        <v>161</v>
      </c>
      <c r="C29" s="105"/>
      <c r="D29" s="106"/>
      <c r="E29" s="107"/>
      <c r="F29" s="105"/>
      <c r="G29" s="106"/>
      <c r="H29" s="107"/>
      <c r="I29" s="108"/>
      <c r="J29" s="105"/>
      <c r="K29" s="106"/>
      <c r="L29" s="107"/>
      <c r="M29" s="108"/>
      <c r="N29" s="105"/>
      <c r="O29" s="106"/>
      <c r="P29" s="107"/>
      <c r="Q29" s="109"/>
      <c r="R29" s="105"/>
      <c r="S29" s="106"/>
      <c r="T29" s="107"/>
      <c r="U29" s="108"/>
      <c r="V29" s="105"/>
      <c r="W29" s="106"/>
      <c r="X29" s="107"/>
      <c r="Y29" s="108"/>
      <c r="Z29" s="109">
        <v>0</v>
      </c>
      <c r="AA29" s="76">
        <f t="shared" si="6"/>
        <v>0</v>
      </c>
      <c r="AB29" s="44"/>
      <c r="AC29" s="44"/>
      <c r="AD29" s="44"/>
      <c r="AE29" s="77"/>
      <c r="AF29" s="43">
        <f t="shared" si="7"/>
        <v>0</v>
      </c>
      <c r="AG29" s="26" t="s">
        <v>161</v>
      </c>
    </row>
    <row r="30" spans="1:33" ht="12.75">
      <c r="A30" s="50">
        <v>1</v>
      </c>
      <c r="B30" s="79" t="s">
        <v>162</v>
      </c>
      <c r="C30" s="110"/>
      <c r="D30" s="111"/>
      <c r="E30" s="112"/>
      <c r="F30" s="110"/>
      <c r="G30" s="111"/>
      <c r="H30" s="112"/>
      <c r="I30" s="79"/>
      <c r="J30" s="110"/>
      <c r="K30" s="111"/>
      <c r="L30" s="112"/>
      <c r="M30" s="137"/>
      <c r="N30" s="110"/>
      <c r="O30" s="111"/>
      <c r="P30" s="112"/>
      <c r="Q30" s="79"/>
      <c r="R30" s="110"/>
      <c r="S30" s="111"/>
      <c r="T30" s="112"/>
      <c r="U30" s="79"/>
      <c r="V30" s="110"/>
      <c r="W30" s="111"/>
      <c r="X30" s="112"/>
      <c r="Y30" s="79"/>
      <c r="Z30" s="138">
        <f aca="true" t="shared" si="9" ref="Z30:Z45">SUM(E30+H30+L30+T30+X30+P30)</f>
        <v>0</v>
      </c>
      <c r="AA30" s="76">
        <f t="shared" si="6"/>
        <v>0</v>
      </c>
      <c r="AB30" s="44"/>
      <c r="AC30" s="44"/>
      <c r="AD30" s="44"/>
      <c r="AE30" s="77"/>
      <c r="AF30" s="43">
        <f t="shared" si="7"/>
        <v>0</v>
      </c>
      <c r="AG30" s="30" t="s">
        <v>162</v>
      </c>
    </row>
    <row r="31" spans="1:33" s="43" customFormat="1" ht="15">
      <c r="A31" s="70"/>
      <c r="B31" s="71" t="s">
        <v>160</v>
      </c>
      <c r="C31" s="72"/>
      <c r="D31" s="73"/>
      <c r="E31" s="74"/>
      <c r="F31" s="72"/>
      <c r="G31" s="73"/>
      <c r="H31" s="74"/>
      <c r="I31" s="70"/>
      <c r="J31" s="72"/>
      <c r="K31" s="73"/>
      <c r="L31" s="74"/>
      <c r="M31" s="70"/>
      <c r="N31" s="72"/>
      <c r="O31" s="73"/>
      <c r="P31" s="74"/>
      <c r="Q31" s="75"/>
      <c r="R31" s="72"/>
      <c r="S31" s="73"/>
      <c r="T31" s="74"/>
      <c r="U31" s="70"/>
      <c r="V31" s="72"/>
      <c r="W31" s="73"/>
      <c r="X31" s="74"/>
      <c r="Y31" s="70"/>
      <c r="Z31" s="80">
        <f t="shared" si="9"/>
        <v>0</v>
      </c>
      <c r="AA31" s="76">
        <f t="shared" si="6"/>
        <v>0</v>
      </c>
      <c r="AB31" s="44"/>
      <c r="AC31" s="44"/>
      <c r="AD31" s="44"/>
      <c r="AE31" s="77"/>
      <c r="AF31" s="43">
        <f t="shared" si="7"/>
        <v>0</v>
      </c>
      <c r="AG31" s="31" t="s">
        <v>160</v>
      </c>
    </row>
    <row r="32" spans="1:33" ht="14.25">
      <c r="A32" s="47">
        <v>1</v>
      </c>
      <c r="B32" s="56" t="s">
        <v>7</v>
      </c>
      <c r="C32" s="139"/>
      <c r="D32" s="73"/>
      <c r="E32" s="74"/>
      <c r="F32" s="139"/>
      <c r="G32" s="73"/>
      <c r="H32" s="74"/>
      <c r="I32" s="70"/>
      <c r="J32" s="139"/>
      <c r="K32" s="73"/>
      <c r="L32" s="74"/>
      <c r="M32" s="70"/>
      <c r="N32" s="72"/>
      <c r="O32" s="73"/>
      <c r="P32" s="74"/>
      <c r="Q32" s="75"/>
      <c r="R32" s="72"/>
      <c r="S32" s="73"/>
      <c r="T32" s="74"/>
      <c r="U32" s="70"/>
      <c r="V32" s="72"/>
      <c r="W32" s="73"/>
      <c r="X32" s="74"/>
      <c r="Y32" s="70"/>
      <c r="Z32" s="80">
        <f t="shared" si="9"/>
        <v>0</v>
      </c>
      <c r="AA32" s="76">
        <f t="shared" si="6"/>
        <v>0</v>
      </c>
      <c r="AB32" s="44"/>
      <c r="AC32" s="44"/>
      <c r="AD32" s="44"/>
      <c r="AE32" s="77"/>
      <c r="AF32" s="43">
        <f t="shared" si="7"/>
        <v>0</v>
      </c>
      <c r="AG32" s="28" t="s">
        <v>7</v>
      </c>
    </row>
    <row r="33" spans="1:33" ht="12.75">
      <c r="A33" s="47">
        <v>2</v>
      </c>
      <c r="B33" s="58" t="s">
        <v>10</v>
      </c>
      <c r="C33" s="139"/>
      <c r="D33" s="140"/>
      <c r="E33" s="141">
        <f>(C33+D33)*$E$7</f>
        <v>0</v>
      </c>
      <c r="F33" s="139"/>
      <c r="G33" s="73"/>
      <c r="H33" s="141">
        <f>(F33+G33)*$E$7</f>
        <v>0</v>
      </c>
      <c r="I33" s="70"/>
      <c r="J33" s="139"/>
      <c r="K33" s="73"/>
      <c r="L33" s="141">
        <f>(J33+K33)*$E$7</f>
        <v>0</v>
      </c>
      <c r="M33" s="70"/>
      <c r="N33" s="72"/>
      <c r="O33" s="73"/>
      <c r="P33" s="74"/>
      <c r="Q33" s="75"/>
      <c r="R33" s="72"/>
      <c r="S33" s="73"/>
      <c r="T33" s="74"/>
      <c r="U33" s="70"/>
      <c r="V33" s="72"/>
      <c r="W33" s="73"/>
      <c r="X33" s="74"/>
      <c r="Y33" s="70"/>
      <c r="Z33" s="80">
        <f t="shared" si="9"/>
        <v>0</v>
      </c>
      <c r="AA33" s="76">
        <f t="shared" si="6"/>
        <v>0</v>
      </c>
      <c r="AB33" s="44"/>
      <c r="AC33" s="44"/>
      <c r="AD33" s="44"/>
      <c r="AE33" s="77"/>
      <c r="AF33" s="43">
        <f t="shared" si="7"/>
        <v>0</v>
      </c>
      <c r="AG33" s="29" t="s">
        <v>10</v>
      </c>
    </row>
    <row r="34" spans="1:33" ht="12.75">
      <c r="A34" s="47">
        <v>3</v>
      </c>
      <c r="B34" s="58" t="s">
        <v>11</v>
      </c>
      <c r="C34" s="139"/>
      <c r="D34" s="140"/>
      <c r="E34" s="141">
        <f>(C34+D34)*$E$7</f>
        <v>0</v>
      </c>
      <c r="F34" s="139"/>
      <c r="G34" s="73"/>
      <c r="H34" s="141">
        <f>(F34+G34)*$E$7</f>
        <v>0</v>
      </c>
      <c r="I34" s="70"/>
      <c r="J34" s="139"/>
      <c r="K34" s="73"/>
      <c r="L34" s="141">
        <f>(J34+K34)*$E$7</f>
        <v>0</v>
      </c>
      <c r="M34" s="70"/>
      <c r="N34" s="72"/>
      <c r="O34" s="73"/>
      <c r="P34" s="74"/>
      <c r="Q34" s="75"/>
      <c r="R34" s="72"/>
      <c r="S34" s="73"/>
      <c r="T34" s="74"/>
      <c r="U34" s="70"/>
      <c r="V34" s="72"/>
      <c r="W34" s="73"/>
      <c r="X34" s="74"/>
      <c r="Y34" s="70"/>
      <c r="Z34" s="80">
        <f t="shared" si="9"/>
        <v>0</v>
      </c>
      <c r="AA34" s="76">
        <f t="shared" si="6"/>
        <v>0</v>
      </c>
      <c r="AB34" s="44"/>
      <c r="AC34" s="44"/>
      <c r="AD34" s="44"/>
      <c r="AE34" s="77"/>
      <c r="AF34" s="43">
        <f t="shared" si="7"/>
        <v>0</v>
      </c>
      <c r="AG34" s="29" t="s">
        <v>11</v>
      </c>
    </row>
    <row r="35" spans="1:33" ht="12.75">
      <c r="A35" s="47">
        <v>4</v>
      </c>
      <c r="B35" s="58" t="s">
        <v>12</v>
      </c>
      <c r="C35" s="139"/>
      <c r="D35" s="140"/>
      <c r="E35" s="141">
        <f>(C35+D35)*$E$7</f>
        <v>0</v>
      </c>
      <c r="F35" s="139"/>
      <c r="G35" s="73"/>
      <c r="H35" s="141">
        <f>(F35+G35)*$E$7</f>
        <v>0</v>
      </c>
      <c r="I35" s="70"/>
      <c r="J35" s="139"/>
      <c r="K35" s="73"/>
      <c r="L35" s="141">
        <f>(J35+K35)*$E$7</f>
        <v>0</v>
      </c>
      <c r="M35" s="70"/>
      <c r="N35" s="72"/>
      <c r="O35" s="73"/>
      <c r="P35" s="74"/>
      <c r="Q35" s="75"/>
      <c r="R35" s="72"/>
      <c r="S35" s="73"/>
      <c r="T35" s="74"/>
      <c r="U35" s="70"/>
      <c r="V35" s="72"/>
      <c r="W35" s="73"/>
      <c r="X35" s="74"/>
      <c r="Y35" s="70"/>
      <c r="Z35" s="80">
        <f t="shared" si="9"/>
        <v>0</v>
      </c>
      <c r="AA35" s="76">
        <f t="shared" si="6"/>
        <v>0</v>
      </c>
      <c r="AB35" s="44"/>
      <c r="AC35" s="44"/>
      <c r="AD35" s="44"/>
      <c r="AE35" s="77"/>
      <c r="AF35" s="43">
        <f t="shared" si="7"/>
        <v>0</v>
      </c>
      <c r="AG35" s="29" t="s">
        <v>12</v>
      </c>
    </row>
    <row r="36" spans="1:33" ht="13.5" thickBot="1">
      <c r="A36" s="47">
        <v>5</v>
      </c>
      <c r="B36" s="60" t="s">
        <v>15</v>
      </c>
      <c r="C36" s="72"/>
      <c r="D36" s="73"/>
      <c r="E36" s="74">
        <f>(C36+D36)*$E$7</f>
        <v>0</v>
      </c>
      <c r="F36" s="72"/>
      <c r="G36" s="73"/>
      <c r="H36" s="74">
        <f>(F36+G36)*$E$7</f>
        <v>0</v>
      </c>
      <c r="I36" s="70"/>
      <c r="J36" s="72"/>
      <c r="K36" s="73"/>
      <c r="L36" s="74">
        <f>(J36+K36)*$E$7</f>
        <v>0</v>
      </c>
      <c r="M36" s="70"/>
      <c r="N36" s="72"/>
      <c r="O36" s="73"/>
      <c r="P36" s="74"/>
      <c r="Q36" s="75"/>
      <c r="R36" s="72"/>
      <c r="S36" s="73"/>
      <c r="T36" s="74"/>
      <c r="U36" s="70"/>
      <c r="V36" s="72"/>
      <c r="W36" s="73"/>
      <c r="X36" s="74"/>
      <c r="Y36" s="70"/>
      <c r="Z36" s="80">
        <f t="shared" si="9"/>
        <v>0</v>
      </c>
      <c r="AA36" s="76">
        <f t="shared" si="6"/>
        <v>6</v>
      </c>
      <c r="AB36" s="44"/>
      <c r="AC36" s="44">
        <v>6</v>
      </c>
      <c r="AD36" s="44"/>
      <c r="AE36" s="77"/>
      <c r="AF36" s="43">
        <f t="shared" si="7"/>
        <v>-6</v>
      </c>
      <c r="AG36" s="29" t="s">
        <v>164</v>
      </c>
    </row>
    <row r="37" spans="1:33" s="43" customFormat="1" ht="15">
      <c r="A37" s="70"/>
      <c r="B37" s="71" t="s">
        <v>13</v>
      </c>
      <c r="C37" s="72"/>
      <c r="D37" s="73"/>
      <c r="E37" s="74"/>
      <c r="F37" s="72"/>
      <c r="G37" s="73"/>
      <c r="H37" s="74"/>
      <c r="I37" s="70"/>
      <c r="J37" s="72"/>
      <c r="K37" s="73"/>
      <c r="L37" s="74"/>
      <c r="M37" s="70"/>
      <c r="N37" s="72"/>
      <c r="O37" s="73"/>
      <c r="P37" s="74"/>
      <c r="Q37" s="75"/>
      <c r="R37" s="72"/>
      <c r="S37" s="73"/>
      <c r="T37" s="74"/>
      <c r="U37" s="70"/>
      <c r="V37" s="72"/>
      <c r="W37" s="73"/>
      <c r="X37" s="74"/>
      <c r="Y37" s="70"/>
      <c r="Z37" s="80">
        <f t="shared" si="9"/>
        <v>0</v>
      </c>
      <c r="AA37" s="76">
        <f t="shared" si="6"/>
        <v>0</v>
      </c>
      <c r="AB37" s="44"/>
      <c r="AC37" s="44"/>
      <c r="AD37" s="44"/>
      <c r="AE37" s="77"/>
      <c r="AF37" s="43">
        <f>+Z37-AA37</f>
        <v>0</v>
      </c>
      <c r="AG37" s="31" t="s">
        <v>13</v>
      </c>
    </row>
    <row r="38" spans="1:33" ht="12.75">
      <c r="A38" s="47">
        <v>1</v>
      </c>
      <c r="B38" s="57" t="s">
        <v>9</v>
      </c>
      <c r="C38" s="72"/>
      <c r="D38" s="73"/>
      <c r="E38" s="74"/>
      <c r="F38" s="72"/>
      <c r="G38" s="73"/>
      <c r="H38" s="74"/>
      <c r="I38" s="70"/>
      <c r="J38" s="72"/>
      <c r="K38" s="73"/>
      <c r="L38" s="74"/>
      <c r="M38" s="70"/>
      <c r="N38" s="139"/>
      <c r="O38" s="140"/>
      <c r="P38" s="141">
        <f>(N38+O38)*4</f>
        <v>0</v>
      </c>
      <c r="Q38" s="75"/>
      <c r="R38" s="139"/>
      <c r="S38" s="73"/>
      <c r="T38" s="74"/>
      <c r="U38" s="70"/>
      <c r="V38" s="139"/>
      <c r="W38" s="73"/>
      <c r="X38" s="74"/>
      <c r="Y38" s="70"/>
      <c r="Z38" s="80">
        <f t="shared" si="9"/>
        <v>0</v>
      </c>
      <c r="AA38" s="76">
        <f t="shared" si="6"/>
        <v>0</v>
      </c>
      <c r="AB38" s="44"/>
      <c r="AC38" s="44"/>
      <c r="AD38" s="44"/>
      <c r="AE38" s="77"/>
      <c r="AF38" s="43">
        <f t="shared" si="7"/>
        <v>0</v>
      </c>
      <c r="AG38" s="9" t="s">
        <v>9</v>
      </c>
    </row>
    <row r="39" spans="1:33" ht="12.75">
      <c r="A39" s="47">
        <v>2</v>
      </c>
      <c r="B39" s="57" t="s">
        <v>14</v>
      </c>
      <c r="C39" s="72"/>
      <c r="D39" s="73"/>
      <c r="E39" s="74"/>
      <c r="F39" s="72"/>
      <c r="G39" s="73"/>
      <c r="H39" s="74"/>
      <c r="I39" s="70"/>
      <c r="J39" s="72"/>
      <c r="K39" s="73"/>
      <c r="L39" s="74"/>
      <c r="M39" s="70"/>
      <c r="N39" s="139"/>
      <c r="O39" s="140"/>
      <c r="P39" s="141">
        <f>(N39+O39)*4</f>
        <v>0</v>
      </c>
      <c r="Q39" s="70"/>
      <c r="R39" s="139"/>
      <c r="S39" s="73"/>
      <c r="T39" s="74"/>
      <c r="U39" s="70"/>
      <c r="V39" s="139"/>
      <c r="W39" s="73"/>
      <c r="X39" s="74"/>
      <c r="Y39" s="70"/>
      <c r="Z39" s="80">
        <f t="shared" si="9"/>
        <v>0</v>
      </c>
      <c r="AA39" s="76">
        <f t="shared" si="6"/>
        <v>0</v>
      </c>
      <c r="AB39" s="44"/>
      <c r="AC39" s="44"/>
      <c r="AD39" s="44"/>
      <c r="AE39" s="77"/>
      <c r="AF39" s="43">
        <f t="shared" si="7"/>
        <v>0</v>
      </c>
      <c r="AG39" s="9" t="s">
        <v>14</v>
      </c>
    </row>
    <row r="40" spans="1:33" ht="12.75">
      <c r="A40" s="47">
        <v>3</v>
      </c>
      <c r="B40" s="57" t="s">
        <v>15</v>
      </c>
      <c r="C40" s="72"/>
      <c r="D40" s="73"/>
      <c r="E40" s="74"/>
      <c r="F40" s="72"/>
      <c r="G40" s="73"/>
      <c r="H40" s="74"/>
      <c r="I40" s="70"/>
      <c r="J40" s="72"/>
      <c r="K40" s="73"/>
      <c r="L40" s="74"/>
      <c r="M40" s="70"/>
      <c r="N40" s="139"/>
      <c r="O40" s="140"/>
      <c r="P40" s="141">
        <f>(N40+O40)*4</f>
        <v>0</v>
      </c>
      <c r="Q40" s="70"/>
      <c r="R40" s="139"/>
      <c r="S40" s="73"/>
      <c r="T40" s="74"/>
      <c r="U40" s="70"/>
      <c r="V40" s="139"/>
      <c r="W40" s="73"/>
      <c r="X40" s="74"/>
      <c r="Y40" s="70"/>
      <c r="Z40" s="80">
        <f t="shared" si="9"/>
        <v>0</v>
      </c>
      <c r="AA40" s="76">
        <f t="shared" si="6"/>
        <v>0</v>
      </c>
      <c r="AB40" s="44"/>
      <c r="AC40" s="44"/>
      <c r="AD40" s="44"/>
      <c r="AE40" s="77"/>
      <c r="AF40" s="43">
        <f t="shared" si="7"/>
        <v>0</v>
      </c>
      <c r="AG40" s="9" t="s">
        <v>15</v>
      </c>
    </row>
    <row r="41" spans="1:33" ht="12.75">
      <c r="A41" s="47">
        <v>4</v>
      </c>
      <c r="B41" s="57" t="s">
        <v>16</v>
      </c>
      <c r="C41" s="72"/>
      <c r="D41" s="73"/>
      <c r="E41" s="74"/>
      <c r="F41" s="72"/>
      <c r="G41" s="73"/>
      <c r="H41" s="74"/>
      <c r="I41" s="70"/>
      <c r="J41" s="72"/>
      <c r="K41" s="73"/>
      <c r="L41" s="74"/>
      <c r="M41" s="70"/>
      <c r="N41" s="139"/>
      <c r="O41" s="140"/>
      <c r="P41" s="141">
        <f>(N41+O41)*4</f>
        <v>0</v>
      </c>
      <c r="Q41" s="70"/>
      <c r="R41" s="139"/>
      <c r="S41" s="73"/>
      <c r="T41" s="74"/>
      <c r="U41" s="70"/>
      <c r="V41" s="139"/>
      <c r="W41" s="73"/>
      <c r="X41" s="74"/>
      <c r="Y41" s="70"/>
      <c r="Z41" s="80">
        <f t="shared" si="9"/>
        <v>0</v>
      </c>
      <c r="AA41" s="76">
        <f t="shared" si="6"/>
        <v>0</v>
      </c>
      <c r="AB41" s="44"/>
      <c r="AC41" s="44"/>
      <c r="AD41" s="44"/>
      <c r="AE41" s="77"/>
      <c r="AF41" s="43">
        <f t="shared" si="7"/>
        <v>0</v>
      </c>
      <c r="AG41" s="9" t="s">
        <v>16</v>
      </c>
    </row>
    <row r="42" spans="1:33" ht="13.5" thickBot="1">
      <c r="A42" s="59">
        <v>5</v>
      </c>
      <c r="B42" s="60" t="s">
        <v>165</v>
      </c>
      <c r="C42" s="126">
        <v>2</v>
      </c>
      <c r="D42" s="73"/>
      <c r="E42" s="74">
        <f>(C42+D42)*$E$7</f>
        <v>6</v>
      </c>
      <c r="F42" s="73">
        <v>2</v>
      </c>
      <c r="G42" s="74"/>
      <c r="H42" s="74">
        <f>(F42+G42)*$E$7</f>
        <v>6</v>
      </c>
      <c r="I42" s="129"/>
      <c r="J42" s="73">
        <v>2</v>
      </c>
      <c r="K42" s="74"/>
      <c r="L42" s="74">
        <f>(J42+K42)*$E$7</f>
        <v>6</v>
      </c>
      <c r="M42" s="129"/>
      <c r="N42" s="73">
        <v>2</v>
      </c>
      <c r="O42" s="74"/>
      <c r="P42" s="74">
        <f>(N42+O42)*$P$7</f>
        <v>8</v>
      </c>
      <c r="Q42" s="129"/>
      <c r="R42" s="126">
        <v>2</v>
      </c>
      <c r="S42" s="127"/>
      <c r="T42" s="74">
        <f>(R42+S42)*$P$7</f>
        <v>8</v>
      </c>
      <c r="U42" s="129"/>
      <c r="V42" s="126">
        <v>2</v>
      </c>
      <c r="W42" s="127"/>
      <c r="X42" s="74">
        <f>(V42+W42)*$P$7</f>
        <v>8</v>
      </c>
      <c r="Y42" s="129"/>
      <c r="Z42" s="130">
        <f t="shared" si="9"/>
        <v>42</v>
      </c>
      <c r="AA42" s="131">
        <f t="shared" si="6"/>
        <v>12</v>
      </c>
      <c r="AB42" s="132"/>
      <c r="AC42" s="132"/>
      <c r="AD42" s="132">
        <v>2</v>
      </c>
      <c r="AE42" s="133">
        <v>10</v>
      </c>
      <c r="AF42" s="43">
        <f t="shared" si="7"/>
        <v>30</v>
      </c>
      <c r="AG42" s="9" t="s">
        <v>165</v>
      </c>
    </row>
    <row r="43" spans="1:33" s="43" customFormat="1" ht="15.75" thickBot="1">
      <c r="A43" s="70"/>
      <c r="B43" s="71" t="s">
        <v>233</v>
      </c>
      <c r="C43" s="72"/>
      <c r="D43" s="73"/>
      <c r="E43" s="74"/>
      <c r="F43" s="72"/>
      <c r="G43" s="73"/>
      <c r="H43" s="74"/>
      <c r="I43" s="70"/>
      <c r="J43" s="72"/>
      <c r="K43" s="73"/>
      <c r="L43" s="74"/>
      <c r="M43" s="70"/>
      <c r="N43" s="72"/>
      <c r="O43" s="73"/>
      <c r="P43" s="74"/>
      <c r="Q43" s="75"/>
      <c r="R43" s="72"/>
      <c r="S43" s="73"/>
      <c r="T43" s="74"/>
      <c r="U43" s="70"/>
      <c r="V43" s="72"/>
      <c r="W43" s="73"/>
      <c r="X43" s="74"/>
      <c r="Y43" s="70"/>
      <c r="Z43" s="80">
        <f>SUM(E43+H43+L43+T43+X43+P43)</f>
        <v>0</v>
      </c>
      <c r="AA43" s="76">
        <f>SUM(AB43:AE43)</f>
        <v>0</v>
      </c>
      <c r="AB43" s="44"/>
      <c r="AC43" s="44"/>
      <c r="AD43" s="44"/>
      <c r="AE43" s="77"/>
      <c r="AF43" s="43">
        <f>+Z43-AA43</f>
        <v>0</v>
      </c>
      <c r="AG43" s="31" t="s">
        <v>13</v>
      </c>
    </row>
    <row r="44" spans="1:33" s="32" customFormat="1" ht="13.5" thickBot="1">
      <c r="A44" s="5">
        <v>1</v>
      </c>
      <c r="B44" s="5" t="s">
        <v>108</v>
      </c>
      <c r="C44" s="142"/>
      <c r="D44" s="143"/>
      <c r="E44" s="144"/>
      <c r="F44" s="142"/>
      <c r="G44" s="106"/>
      <c r="H44" s="107">
        <f>(F44+G44)*3</f>
        <v>0</v>
      </c>
      <c r="I44" s="145"/>
      <c r="J44" s="142"/>
      <c r="K44" s="106"/>
      <c r="L44" s="107">
        <f>(J44+K44)*3</f>
        <v>0</v>
      </c>
      <c r="M44" s="145"/>
      <c r="N44" s="73">
        <v>2</v>
      </c>
      <c r="O44" s="74"/>
      <c r="P44" s="74">
        <f>(N44+O44)*$P$7</f>
        <v>8</v>
      </c>
      <c r="Q44" s="146"/>
      <c r="R44" s="142">
        <v>2</v>
      </c>
      <c r="S44" s="143"/>
      <c r="T44" s="74">
        <f>(R44+S44)*$P$7</f>
        <v>8</v>
      </c>
      <c r="U44" s="146"/>
      <c r="V44" s="142">
        <v>2</v>
      </c>
      <c r="W44" s="143"/>
      <c r="X44" s="74">
        <f>(V44+W44)*$P$7</f>
        <v>8</v>
      </c>
      <c r="Y44" s="146"/>
      <c r="Z44" s="145">
        <f t="shared" si="9"/>
        <v>24</v>
      </c>
      <c r="AA44" s="134">
        <f t="shared" si="6"/>
        <v>28</v>
      </c>
      <c r="AB44" s="135">
        <v>28</v>
      </c>
      <c r="AC44" s="135"/>
      <c r="AD44" s="135"/>
      <c r="AE44" s="136"/>
      <c r="AF44" s="43">
        <f t="shared" si="7"/>
        <v>-4</v>
      </c>
      <c r="AG44" s="2" t="s">
        <v>108</v>
      </c>
    </row>
    <row r="45" spans="1:33" s="32" customFormat="1" ht="13.5" thickBot="1">
      <c r="A45" s="2" t="s">
        <v>177</v>
      </c>
      <c r="B45" s="2" t="s">
        <v>17</v>
      </c>
      <c r="C45" s="105"/>
      <c r="D45" s="106"/>
      <c r="E45" s="107">
        <f>(C45+D45)*E7</f>
        <v>0</v>
      </c>
      <c r="F45" s="105"/>
      <c r="G45" s="106"/>
      <c r="H45" s="107">
        <f>(F45+G45)*3</f>
        <v>0</v>
      </c>
      <c r="I45" s="108"/>
      <c r="J45" s="105"/>
      <c r="K45" s="106"/>
      <c r="L45" s="107">
        <f>(J45+K45)*3</f>
        <v>0</v>
      </c>
      <c r="M45" s="108"/>
      <c r="N45" s="105"/>
      <c r="O45" s="106">
        <v>1</v>
      </c>
      <c r="P45" s="107">
        <f>(N45+O45)*4</f>
        <v>4</v>
      </c>
      <c r="Q45" s="108"/>
      <c r="R45" s="105"/>
      <c r="S45" s="106">
        <v>1</v>
      </c>
      <c r="T45" s="107">
        <f>(R45+S45)*4</f>
        <v>4</v>
      </c>
      <c r="U45" s="108"/>
      <c r="V45" s="105"/>
      <c r="W45" s="106"/>
      <c r="X45" s="107">
        <f>(V45+W45)*4</f>
        <v>0</v>
      </c>
      <c r="Y45" s="108"/>
      <c r="Z45" s="109">
        <f t="shared" si="9"/>
        <v>8</v>
      </c>
      <c r="AA45" s="76">
        <f t="shared" si="6"/>
        <v>21</v>
      </c>
      <c r="AB45" s="44">
        <v>5</v>
      </c>
      <c r="AC45" s="44">
        <v>5</v>
      </c>
      <c r="AD45" s="44">
        <v>6</v>
      </c>
      <c r="AE45" s="77">
        <v>5</v>
      </c>
      <c r="AF45" s="43">
        <f t="shared" si="7"/>
        <v>-13</v>
      </c>
      <c r="AG45" s="2" t="s">
        <v>17</v>
      </c>
    </row>
    <row r="46" spans="1:33" s="32" customFormat="1" ht="13.5" thickBot="1">
      <c r="A46" s="3" t="s">
        <v>178</v>
      </c>
      <c r="B46" s="81" t="s">
        <v>166</v>
      </c>
      <c r="C46" s="118"/>
      <c r="D46" s="119"/>
      <c r="E46" s="120"/>
      <c r="F46" s="118"/>
      <c r="G46" s="119"/>
      <c r="H46" s="120"/>
      <c r="I46" s="121"/>
      <c r="J46" s="118"/>
      <c r="K46" s="119"/>
      <c r="L46" s="120"/>
      <c r="M46" s="121"/>
      <c r="N46" s="118"/>
      <c r="O46" s="119"/>
      <c r="P46" s="120"/>
      <c r="Q46" s="121"/>
      <c r="R46" s="118"/>
      <c r="S46" s="119"/>
      <c r="T46" s="120"/>
      <c r="U46" s="121"/>
      <c r="V46" s="118"/>
      <c r="W46" s="119"/>
      <c r="X46" s="120"/>
      <c r="Y46" s="121"/>
      <c r="Z46" s="122"/>
      <c r="AA46" s="123">
        <f t="shared" si="6"/>
        <v>0</v>
      </c>
      <c r="AB46" s="124"/>
      <c r="AC46" s="124"/>
      <c r="AD46" s="124"/>
      <c r="AE46" s="125"/>
      <c r="AF46" s="43">
        <f t="shared" si="7"/>
        <v>0</v>
      </c>
      <c r="AG46" s="33" t="s">
        <v>166</v>
      </c>
    </row>
    <row r="47" spans="1:32" ht="12.75">
      <c r="A47" s="82"/>
      <c r="B47" s="82"/>
      <c r="C47" s="147"/>
      <c r="D47" s="147">
        <f>+C48+D48</f>
        <v>44</v>
      </c>
      <c r="E47" s="147">
        <f>(C47+D47)*3</f>
        <v>132</v>
      </c>
      <c r="F47" s="147"/>
      <c r="G47" s="147">
        <f>+F48+G48</f>
        <v>44</v>
      </c>
      <c r="H47" s="147">
        <f>SUM(H8:H46)</f>
        <v>132</v>
      </c>
      <c r="I47" s="147"/>
      <c r="J47" s="147"/>
      <c r="K47" s="147">
        <f>+J48+K48</f>
        <v>47</v>
      </c>
      <c r="L47" s="147">
        <f>SUM(L8:L46)</f>
        <v>141</v>
      </c>
      <c r="M47" s="147"/>
      <c r="N47" s="147"/>
      <c r="O47" s="147">
        <f>+N48+O48</f>
        <v>45</v>
      </c>
      <c r="P47" s="147">
        <f>SUM(P8:P46)</f>
        <v>180</v>
      </c>
      <c r="Q47" s="147"/>
      <c r="R47" s="147"/>
      <c r="S47" s="147">
        <f>+R48+S48</f>
        <v>45</v>
      </c>
      <c r="T47" s="147">
        <f>SUM(T8:T46)</f>
        <v>172</v>
      </c>
      <c r="U47" s="147"/>
      <c r="V47" s="147"/>
      <c r="W47" s="147">
        <f>+V48+W48</f>
        <v>44</v>
      </c>
      <c r="X47" s="147">
        <f>SUM(X8:X46)</f>
        <v>168</v>
      </c>
      <c r="Y47" s="147"/>
      <c r="Z47" s="78">
        <f>SUM(Z8:Z46)</f>
        <v>957</v>
      </c>
      <c r="AA47" s="134">
        <f t="shared" si="6"/>
        <v>0</v>
      </c>
      <c r="AB47" s="135"/>
      <c r="AC47" s="135"/>
      <c r="AD47" s="135"/>
      <c r="AE47" s="136"/>
      <c r="AF47" s="43">
        <f t="shared" si="7"/>
        <v>957</v>
      </c>
    </row>
    <row r="48" spans="1:32" ht="13.5" thickBot="1">
      <c r="A48" s="34"/>
      <c r="B48" s="35" t="s">
        <v>18</v>
      </c>
      <c r="C48" s="148">
        <f>SUM(C8:C46)</f>
        <v>36</v>
      </c>
      <c r="D48" s="148">
        <f>SUM(D8:D44)</f>
        <v>8</v>
      </c>
      <c r="E48" s="148">
        <f>SUM(E8:E46)</f>
        <v>132</v>
      </c>
      <c r="F48" s="148">
        <f>SUM(F8:F46)</f>
        <v>39</v>
      </c>
      <c r="G48" s="148">
        <f>SUM(G8:G44)</f>
        <v>5</v>
      </c>
      <c r="H48" s="148">
        <f>SUM(H8:H46)</f>
        <v>132</v>
      </c>
      <c r="I48" s="149"/>
      <c r="J48" s="148">
        <f>SUM(J8:J46)</f>
        <v>41</v>
      </c>
      <c r="K48" s="148">
        <f>SUM(K8:K46)</f>
        <v>6</v>
      </c>
      <c r="L48" s="148">
        <f>SUM(L8:L46)</f>
        <v>141</v>
      </c>
      <c r="M48" s="149"/>
      <c r="N48" s="148">
        <f>SUM(N8:N46)</f>
        <v>40</v>
      </c>
      <c r="O48" s="148">
        <f>SUM(O8:O46)</f>
        <v>5</v>
      </c>
      <c r="P48" s="148">
        <f>SUM(P8:P46)</f>
        <v>180</v>
      </c>
      <c r="Q48" s="149"/>
      <c r="R48" s="148">
        <f>SUM(R8:R46)</f>
        <v>43</v>
      </c>
      <c r="S48" s="148">
        <f>SUM(S8:S46)</f>
        <v>2</v>
      </c>
      <c r="T48" s="148">
        <f>SUM(T8:T46)</f>
        <v>172</v>
      </c>
      <c r="U48" s="149"/>
      <c r="V48" s="148">
        <f>SUM(V8:V46)</f>
        <v>43</v>
      </c>
      <c r="W48" s="148">
        <f>SUM(W8:W46)</f>
        <v>1</v>
      </c>
      <c r="X48" s="148">
        <f>SUM(X8:X46)</f>
        <v>168</v>
      </c>
      <c r="Y48" s="149"/>
      <c r="Z48" s="145">
        <f>SUM(E48+H48+L48+T48+X48)</f>
        <v>745</v>
      </c>
      <c r="AA48" s="131">
        <f t="shared" si="6"/>
        <v>0</v>
      </c>
      <c r="AB48" s="132"/>
      <c r="AC48" s="132"/>
      <c r="AD48" s="132"/>
      <c r="AE48" s="133"/>
      <c r="AF48" s="43"/>
    </row>
    <row r="49" spans="3:32" ht="12.75"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</row>
    <row r="51" spans="2:3" ht="12.75">
      <c r="B51" t="s">
        <v>167</v>
      </c>
      <c r="C51">
        <v>9</v>
      </c>
    </row>
    <row r="52" spans="2:3" ht="12.75">
      <c r="B52" t="s">
        <v>168</v>
      </c>
      <c r="C52">
        <v>10</v>
      </c>
    </row>
    <row r="53" spans="2:3" ht="12.75">
      <c r="B53" t="s">
        <v>169</v>
      </c>
      <c r="C53">
        <v>10</v>
      </c>
    </row>
    <row r="54" spans="2:3" ht="12.75">
      <c r="B54" t="s">
        <v>170</v>
      </c>
      <c r="C54">
        <v>10</v>
      </c>
    </row>
    <row r="55" spans="2:3" ht="12.75">
      <c r="B55" t="s">
        <v>171</v>
      </c>
      <c r="C55">
        <v>6</v>
      </c>
    </row>
    <row r="56" ht="12.75">
      <c r="C56">
        <f>SUM(C51:C55)</f>
        <v>45</v>
      </c>
    </row>
  </sheetData>
  <sheetProtection/>
  <mergeCells count="17">
    <mergeCell ref="Z4:Z6"/>
    <mergeCell ref="R4:U4"/>
    <mergeCell ref="A1:V1"/>
    <mergeCell ref="A2:V2"/>
    <mergeCell ref="A4:A6"/>
    <mergeCell ref="F4:I4"/>
    <mergeCell ref="J4:M4"/>
    <mergeCell ref="B5:B6"/>
    <mergeCell ref="R5:T5"/>
    <mergeCell ref="V5:X5"/>
    <mergeCell ref="C4:E4"/>
    <mergeCell ref="N4:P4"/>
    <mergeCell ref="N5:P5"/>
    <mergeCell ref="V4:Y4"/>
    <mergeCell ref="C5:E5"/>
    <mergeCell ref="F5:H5"/>
    <mergeCell ref="J5:L5"/>
  </mergeCells>
  <printOptions/>
  <pageMargins left="1.35" right="0.27" top="0.27" bottom="0.43" header="0.14" footer="0.32"/>
  <pageSetup horizontalDpi="600" verticalDpi="600" orientation="landscape" paperSize="5" scale="7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zoomScalePageLayoutView="0" workbookViewId="0" topLeftCell="A1">
      <selection activeCell="J13" sqref="J13"/>
    </sheetView>
  </sheetViews>
  <sheetFormatPr defaultColWidth="9.140625" defaultRowHeight="12.75"/>
  <cols>
    <col min="5" max="5" width="5.57421875" style="0" customWidth="1"/>
    <col min="8" max="8" width="12.7109375" style="0" customWidth="1"/>
    <col min="9" max="9" width="7.28125" style="0" customWidth="1"/>
    <col min="11" max="11" width="12.140625" style="0" customWidth="1"/>
    <col min="12" max="12" width="15.8515625" style="0" customWidth="1"/>
  </cols>
  <sheetData>
    <row r="1" spans="1:8" ht="15">
      <c r="A1" s="14" t="s">
        <v>244</v>
      </c>
      <c r="B1" s="14"/>
      <c r="C1" s="14"/>
      <c r="D1" s="14"/>
      <c r="E1" s="14"/>
      <c r="F1" s="14"/>
      <c r="G1" s="14"/>
      <c r="H1" s="14"/>
    </row>
    <row r="2" spans="1:8" ht="15">
      <c r="A2" s="14"/>
      <c r="B2" s="14"/>
      <c r="C2" s="14"/>
      <c r="D2" s="14"/>
      <c r="E2" s="14"/>
      <c r="F2" s="14"/>
      <c r="G2" s="14"/>
      <c r="H2" s="14"/>
    </row>
    <row r="3" spans="1:8" ht="15">
      <c r="A3" s="14"/>
      <c r="B3" s="14"/>
      <c r="C3" s="14"/>
      <c r="D3" s="14"/>
      <c r="E3" s="14"/>
      <c r="F3" s="14"/>
      <c r="G3" s="14"/>
      <c r="H3" s="14"/>
    </row>
    <row r="4" spans="1:8" ht="15">
      <c r="A4" s="14" t="s">
        <v>116</v>
      </c>
      <c r="B4" s="14" t="s">
        <v>117</v>
      </c>
      <c r="C4" s="14"/>
      <c r="D4" s="14"/>
      <c r="E4" s="14"/>
      <c r="F4" s="14" t="s">
        <v>247</v>
      </c>
      <c r="G4" s="14"/>
      <c r="H4" s="14"/>
    </row>
    <row r="5" spans="1:8" ht="15">
      <c r="A5" s="14"/>
      <c r="B5" s="14"/>
      <c r="C5" s="14"/>
      <c r="D5" s="14"/>
      <c r="E5" s="14"/>
      <c r="F5" s="14"/>
      <c r="G5" s="14"/>
      <c r="H5" s="14"/>
    </row>
    <row r="6" spans="1:9" ht="15">
      <c r="A6" s="14" t="s">
        <v>185</v>
      </c>
      <c r="B6" s="14" t="s">
        <v>245</v>
      </c>
      <c r="C6" s="14"/>
      <c r="E6" s="14"/>
      <c r="F6" s="14"/>
      <c r="G6" s="97">
        <v>1</v>
      </c>
      <c r="H6" s="98" t="s">
        <v>248</v>
      </c>
      <c r="I6" s="82"/>
    </row>
    <row r="7" spans="1:9" ht="15">
      <c r="A7" s="14" t="s">
        <v>186</v>
      </c>
      <c r="B7" s="14" t="s">
        <v>109</v>
      </c>
      <c r="C7" s="14"/>
      <c r="E7" s="14"/>
      <c r="F7" s="14"/>
      <c r="G7" s="97">
        <v>2</v>
      </c>
      <c r="H7" s="98" t="s">
        <v>132</v>
      </c>
      <c r="I7" s="82"/>
    </row>
    <row r="8" spans="1:9" ht="15">
      <c r="A8" s="14" t="s">
        <v>187</v>
      </c>
      <c r="B8" s="97" t="s">
        <v>70</v>
      </c>
      <c r="C8" s="14"/>
      <c r="E8" s="14"/>
      <c r="F8" s="14"/>
      <c r="G8" s="97"/>
      <c r="H8" s="98"/>
      <c r="I8" s="82"/>
    </row>
    <row r="9" spans="1:8" ht="15">
      <c r="A9" s="14" t="s">
        <v>188</v>
      </c>
      <c r="B9" s="97" t="s">
        <v>61</v>
      </c>
      <c r="C9" s="14"/>
      <c r="E9" s="14"/>
      <c r="F9" s="14" t="s">
        <v>139</v>
      </c>
      <c r="G9" s="14"/>
      <c r="H9" s="14"/>
    </row>
    <row r="10" spans="1:10" ht="15">
      <c r="A10" s="14" t="s">
        <v>189</v>
      </c>
      <c r="B10" s="97" t="s">
        <v>246</v>
      </c>
      <c r="C10" s="14"/>
      <c r="E10" s="14"/>
      <c r="G10" s="14" t="s">
        <v>140</v>
      </c>
      <c r="H10" s="14"/>
      <c r="J10" t="s">
        <v>194</v>
      </c>
    </row>
    <row r="11" spans="1:12" ht="15">
      <c r="A11" s="14" t="s">
        <v>190</v>
      </c>
      <c r="B11" s="97" t="s">
        <v>102</v>
      </c>
      <c r="C11" s="14"/>
      <c r="E11" s="14"/>
      <c r="F11" s="14"/>
      <c r="G11" s="14">
        <v>1</v>
      </c>
      <c r="H11" s="14" t="s">
        <v>141</v>
      </c>
      <c r="J11">
        <v>1</v>
      </c>
      <c r="K11" t="s">
        <v>224</v>
      </c>
      <c r="L11" t="s">
        <v>225</v>
      </c>
    </row>
    <row r="12" spans="1:12" ht="15">
      <c r="A12" s="14" t="s">
        <v>191</v>
      </c>
      <c r="B12" s="97" t="s">
        <v>59</v>
      </c>
      <c r="C12" s="14"/>
      <c r="E12" s="14"/>
      <c r="F12" s="14"/>
      <c r="G12" s="14">
        <v>2</v>
      </c>
      <c r="H12" s="14" t="s">
        <v>81</v>
      </c>
      <c r="J12">
        <v>2</v>
      </c>
      <c r="K12" t="s">
        <v>195</v>
      </c>
      <c r="L12" t="s">
        <v>249</v>
      </c>
    </row>
    <row r="13" spans="1:8" ht="15">
      <c r="A13" s="14"/>
      <c r="B13" s="14"/>
      <c r="C13" s="14"/>
      <c r="E13" s="14"/>
      <c r="F13" s="14"/>
      <c r="G13" s="14">
        <v>3</v>
      </c>
      <c r="H13" s="14" t="s">
        <v>27</v>
      </c>
    </row>
    <row r="14" spans="1:10" ht="15">
      <c r="A14" s="14" t="s">
        <v>119</v>
      </c>
      <c r="B14" s="14" t="s">
        <v>65</v>
      </c>
      <c r="C14" s="14"/>
      <c r="E14" s="14"/>
      <c r="G14" s="14" t="s">
        <v>142</v>
      </c>
      <c r="H14" s="14"/>
      <c r="J14" t="s">
        <v>148</v>
      </c>
    </row>
    <row r="15" spans="1:10" ht="15">
      <c r="A15" s="14" t="s">
        <v>120</v>
      </c>
      <c r="B15" s="14" t="s">
        <v>76</v>
      </c>
      <c r="C15" s="14"/>
      <c r="E15" s="14"/>
      <c r="F15" s="14"/>
      <c r="G15" s="14">
        <v>1</v>
      </c>
      <c r="H15" s="14" t="s">
        <v>250</v>
      </c>
      <c r="J15" t="s">
        <v>254</v>
      </c>
    </row>
    <row r="16" spans="1:8" ht="15">
      <c r="A16" s="14" t="s">
        <v>121</v>
      </c>
      <c r="B16" s="14" t="s">
        <v>33</v>
      </c>
      <c r="C16" s="14"/>
      <c r="E16" s="14"/>
      <c r="F16" s="14"/>
      <c r="G16" s="14">
        <v>2</v>
      </c>
      <c r="H16" s="14" t="s">
        <v>57</v>
      </c>
    </row>
    <row r="17" spans="1:8" ht="15">
      <c r="A17" s="14" t="s">
        <v>122</v>
      </c>
      <c r="B17" s="14" t="s">
        <v>36</v>
      </c>
      <c r="C17" s="14"/>
      <c r="E17" s="14"/>
      <c r="F17" s="14"/>
      <c r="G17" s="14">
        <v>3</v>
      </c>
      <c r="H17" s="14" t="s">
        <v>251</v>
      </c>
    </row>
    <row r="18" spans="1:8" ht="15">
      <c r="A18" s="14" t="s">
        <v>123</v>
      </c>
      <c r="B18" s="14" t="s">
        <v>44</v>
      </c>
      <c r="C18" s="14"/>
      <c r="E18" s="14"/>
      <c r="G18" s="14" t="s">
        <v>143</v>
      </c>
      <c r="H18" s="14"/>
    </row>
    <row r="19" spans="1:8" ht="15">
      <c r="A19" s="14" t="s">
        <v>124</v>
      </c>
      <c r="B19" s="14" t="s">
        <v>82</v>
      </c>
      <c r="C19" s="14"/>
      <c r="E19" s="14"/>
      <c r="F19" s="14"/>
      <c r="G19" s="14">
        <v>1</v>
      </c>
      <c r="H19" s="14" t="s">
        <v>253</v>
      </c>
    </row>
    <row r="20" spans="1:8" ht="15">
      <c r="A20" s="14" t="s">
        <v>125</v>
      </c>
      <c r="B20" s="14" t="s">
        <v>41</v>
      </c>
      <c r="C20" s="14"/>
      <c r="E20" s="14"/>
      <c r="F20" s="14"/>
      <c r="G20" s="14">
        <v>2</v>
      </c>
      <c r="H20" s="14" t="s">
        <v>144</v>
      </c>
    </row>
    <row r="21" spans="1:8" ht="15">
      <c r="A21" s="14"/>
      <c r="B21" s="93"/>
      <c r="C21" s="14"/>
      <c r="E21" s="14"/>
      <c r="G21" s="14" t="s">
        <v>145</v>
      </c>
      <c r="H21" s="14"/>
    </row>
    <row r="22" spans="1:8" ht="15">
      <c r="A22" s="14" t="s">
        <v>118</v>
      </c>
      <c r="B22" s="14" t="s">
        <v>52</v>
      </c>
      <c r="C22" s="14"/>
      <c r="E22" s="14"/>
      <c r="F22" s="14"/>
      <c r="G22" s="14">
        <v>1</v>
      </c>
      <c r="H22" s="14" t="s">
        <v>111</v>
      </c>
    </row>
    <row r="23" spans="1:8" ht="15">
      <c r="A23" s="14" t="s">
        <v>126</v>
      </c>
      <c r="B23" s="14" t="s">
        <v>43</v>
      </c>
      <c r="C23" s="14"/>
      <c r="E23" s="14"/>
      <c r="G23" s="14">
        <v>2</v>
      </c>
      <c r="H23" s="14" t="s">
        <v>252</v>
      </c>
    </row>
    <row r="24" spans="1:7" ht="15">
      <c r="A24" s="14" t="s">
        <v>127</v>
      </c>
      <c r="B24" s="14" t="s">
        <v>69</v>
      </c>
      <c r="C24" s="14"/>
      <c r="E24" s="14"/>
      <c r="F24" t="s">
        <v>146</v>
      </c>
      <c r="G24" t="s">
        <v>193</v>
      </c>
    </row>
    <row r="25" spans="1:7" ht="15">
      <c r="A25" s="14" t="s">
        <v>128</v>
      </c>
      <c r="B25" s="14" t="s">
        <v>104</v>
      </c>
      <c r="C25" s="14"/>
      <c r="E25" s="14"/>
      <c r="G25">
        <v>1</v>
      </c>
    </row>
    <row r="26" spans="1:7" ht="15">
      <c r="A26" s="14" t="s">
        <v>129</v>
      </c>
      <c r="B26" s="14" t="s">
        <v>79</v>
      </c>
      <c r="C26" s="14"/>
      <c r="E26" s="14"/>
      <c r="G26">
        <v>2</v>
      </c>
    </row>
    <row r="27" spans="1:7" ht="15">
      <c r="A27" s="14" t="s">
        <v>130</v>
      </c>
      <c r="B27" s="14" t="s">
        <v>84</v>
      </c>
      <c r="C27" s="14"/>
      <c r="E27" s="14"/>
      <c r="G27">
        <v>3</v>
      </c>
    </row>
    <row r="28" spans="1:7" ht="15">
      <c r="A28" s="14" t="s">
        <v>131</v>
      </c>
      <c r="B28" s="14" t="s">
        <v>87</v>
      </c>
      <c r="C28" s="14"/>
      <c r="E28" s="14"/>
      <c r="G28">
        <v>4</v>
      </c>
    </row>
    <row r="29" spans="1:7" ht="15">
      <c r="A29" s="14"/>
      <c r="B29" s="14"/>
      <c r="C29" s="14"/>
      <c r="D29" s="14"/>
      <c r="E29" s="14"/>
      <c r="G29">
        <v>5</v>
      </c>
    </row>
    <row r="31" ht="15">
      <c r="A31" s="14" t="s">
        <v>217</v>
      </c>
    </row>
    <row r="32" ht="15">
      <c r="A32" s="14" t="s">
        <v>223</v>
      </c>
    </row>
    <row r="33" spans="1:4" s="95" customFormat="1" ht="13.5" customHeight="1">
      <c r="A33" s="94" t="s">
        <v>196</v>
      </c>
      <c r="D33" s="94" t="s">
        <v>135</v>
      </c>
    </row>
    <row r="34" spans="1:4" s="95" customFormat="1" ht="13.5" customHeight="1">
      <c r="A34" s="94" t="s">
        <v>198</v>
      </c>
      <c r="C34" s="94" t="s">
        <v>199</v>
      </c>
      <c r="D34" s="94" t="s">
        <v>200</v>
      </c>
    </row>
    <row r="35" spans="1:4" s="95" customFormat="1" ht="13.5" customHeight="1">
      <c r="A35" s="94" t="s">
        <v>210</v>
      </c>
      <c r="C35" s="94" t="s">
        <v>199</v>
      </c>
      <c r="D35" s="94" t="s">
        <v>211</v>
      </c>
    </row>
    <row r="36" spans="1:4" s="95" customFormat="1" ht="13.5" customHeight="1">
      <c r="A36" s="94" t="s">
        <v>210</v>
      </c>
      <c r="C36" s="94" t="s">
        <v>199</v>
      </c>
      <c r="D36" s="94" t="s">
        <v>91</v>
      </c>
    </row>
    <row r="37" spans="1:4" s="95" customFormat="1" ht="13.5" customHeight="1">
      <c r="A37" s="94" t="s">
        <v>210</v>
      </c>
      <c r="C37" s="94" t="s">
        <v>199</v>
      </c>
      <c r="D37" s="94" t="s">
        <v>212</v>
      </c>
    </row>
    <row r="38" spans="1:4" s="95" customFormat="1" ht="13.5" customHeight="1">
      <c r="A38" s="94" t="s">
        <v>201</v>
      </c>
      <c r="C38" s="94" t="s">
        <v>197</v>
      </c>
      <c r="D38" s="94" t="s">
        <v>202</v>
      </c>
    </row>
    <row r="39" spans="1:4" s="95" customFormat="1" ht="13.5" customHeight="1">
      <c r="A39" s="94" t="s">
        <v>203</v>
      </c>
      <c r="D39" s="94" t="s">
        <v>204</v>
      </c>
    </row>
    <row r="40" spans="1:4" s="95" customFormat="1" ht="13.5" customHeight="1">
      <c r="A40" s="94" t="s">
        <v>205</v>
      </c>
      <c r="D40" s="94" t="s">
        <v>206</v>
      </c>
    </row>
    <row r="41" spans="1:4" s="95" customFormat="1" ht="13.5" customHeight="1">
      <c r="A41" s="94" t="s">
        <v>207</v>
      </c>
      <c r="D41" s="94" t="s">
        <v>213</v>
      </c>
    </row>
    <row r="42" spans="1:4" s="95" customFormat="1" ht="13.5" customHeight="1">
      <c r="A42" s="94" t="s">
        <v>208</v>
      </c>
      <c r="D42" s="94" t="s">
        <v>214</v>
      </c>
    </row>
    <row r="43" s="95" customFormat="1" ht="13.5" customHeight="1">
      <c r="D43" s="94" t="s">
        <v>215</v>
      </c>
    </row>
    <row r="44" spans="1:4" s="95" customFormat="1" ht="13.5" customHeight="1">
      <c r="A44" s="94"/>
      <c r="D44" s="96" t="s">
        <v>209</v>
      </c>
    </row>
    <row r="45" s="95" customFormat="1" ht="13.5" customHeight="1">
      <c r="D45" s="94" t="s">
        <v>218</v>
      </c>
    </row>
    <row r="46" ht="15">
      <c r="D46" s="94" t="s">
        <v>216</v>
      </c>
    </row>
    <row r="47" ht="12.75">
      <c r="A47" t="s">
        <v>222</v>
      </c>
    </row>
    <row r="48" spans="1:2" ht="15">
      <c r="A48">
        <v>1</v>
      </c>
      <c r="B48" s="94" t="s">
        <v>135</v>
      </c>
    </row>
    <row r="49" spans="1:2" ht="15">
      <c r="A49">
        <v>2</v>
      </c>
      <c r="B49" s="94" t="s">
        <v>200</v>
      </c>
    </row>
    <row r="50" spans="1:2" ht="15">
      <c r="A50">
        <v>3</v>
      </c>
      <c r="B50" s="94" t="s">
        <v>211</v>
      </c>
    </row>
    <row r="51" spans="1:2" ht="15">
      <c r="A51">
        <v>4</v>
      </c>
      <c r="B51" s="94" t="s">
        <v>91</v>
      </c>
    </row>
    <row r="52" spans="1:2" ht="15">
      <c r="A52">
        <v>5</v>
      </c>
      <c r="B52" s="94" t="s">
        <v>212</v>
      </c>
    </row>
    <row r="53" spans="1:2" ht="15">
      <c r="A53">
        <v>6</v>
      </c>
      <c r="B53" s="94" t="s">
        <v>202</v>
      </c>
    </row>
    <row r="54" spans="1:2" ht="15">
      <c r="A54">
        <v>7</v>
      </c>
      <c r="B54" s="94" t="s">
        <v>204</v>
      </c>
    </row>
    <row r="55" spans="1:2" ht="15">
      <c r="A55">
        <v>8</v>
      </c>
      <c r="B55" s="94" t="s">
        <v>206</v>
      </c>
    </row>
    <row r="56" spans="1:2" ht="15">
      <c r="A56">
        <v>9</v>
      </c>
      <c r="B56" s="94" t="s">
        <v>214</v>
      </c>
    </row>
    <row r="57" spans="1:2" ht="15">
      <c r="A57">
        <v>10</v>
      </c>
      <c r="B57" s="94" t="s">
        <v>215</v>
      </c>
    </row>
    <row r="58" spans="1:2" ht="15">
      <c r="A58">
        <v>11</v>
      </c>
      <c r="B58" s="96" t="s">
        <v>209</v>
      </c>
    </row>
    <row r="59" spans="1:2" ht="15">
      <c r="A59">
        <v>12</v>
      </c>
      <c r="B59" s="94" t="s">
        <v>216</v>
      </c>
    </row>
    <row r="60" spans="1:2" ht="15">
      <c r="A60">
        <v>13</v>
      </c>
      <c r="B60" s="94" t="s">
        <v>219</v>
      </c>
    </row>
    <row r="61" spans="1:2" ht="15">
      <c r="A61">
        <v>14</v>
      </c>
      <c r="B61" s="94" t="s">
        <v>220</v>
      </c>
    </row>
    <row r="62" spans="1:2" ht="15">
      <c r="A62">
        <v>15</v>
      </c>
      <c r="B62" s="94" t="s">
        <v>221</v>
      </c>
    </row>
    <row r="63" spans="1:2" ht="15">
      <c r="A63">
        <v>16</v>
      </c>
      <c r="B63" s="94" t="s">
        <v>81</v>
      </c>
    </row>
  </sheetData>
  <sheetProtection/>
  <printOptions/>
  <pageMargins left="0.78" right="0.22" top="1" bottom="1" header="0.5" footer="0.5"/>
  <pageSetup horizontalDpi="600" verticalDpi="600" orientation="portrait" paperSize="5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9"/>
  <sheetViews>
    <sheetView view="pageBreakPreview" zoomScale="60" zoomScalePageLayoutView="0" workbookViewId="0" topLeftCell="A1">
      <selection activeCell="B29" sqref="B29"/>
    </sheetView>
  </sheetViews>
  <sheetFormatPr defaultColWidth="9.140625" defaultRowHeight="12.75"/>
  <cols>
    <col min="3" max="3" width="41.8515625" style="0" customWidth="1"/>
    <col min="4" max="4" width="37.140625" style="0" customWidth="1"/>
  </cols>
  <sheetData>
    <row r="1" spans="1:4" ht="26.25">
      <c r="A1" s="250" t="s">
        <v>110</v>
      </c>
      <c r="B1" s="250"/>
      <c r="C1" s="250"/>
      <c r="D1" s="250"/>
    </row>
    <row r="2" spans="1:4" ht="26.25">
      <c r="A2" s="250" t="s">
        <v>133</v>
      </c>
      <c r="B2" s="250"/>
      <c r="C2" s="250"/>
      <c r="D2" s="250"/>
    </row>
    <row r="3" spans="1:4" ht="26.25">
      <c r="A3" s="250" t="s">
        <v>134</v>
      </c>
      <c r="B3" s="250"/>
      <c r="C3" s="250"/>
      <c r="D3" s="250"/>
    </row>
    <row r="4" ht="13.5" thickBot="1"/>
    <row r="5" spans="1:4" ht="18.75" thickTop="1">
      <c r="A5" s="16" t="s">
        <v>29</v>
      </c>
      <c r="B5" s="17" t="s">
        <v>30</v>
      </c>
      <c r="C5" s="17" t="s">
        <v>31</v>
      </c>
      <c r="D5" s="18" t="s">
        <v>32</v>
      </c>
    </row>
    <row r="6" spans="1:4" ht="18">
      <c r="A6" s="12">
        <v>1</v>
      </c>
      <c r="B6" s="13" t="e">
        <f>+#REF!</f>
        <v>#REF!</v>
      </c>
      <c r="C6" s="13" t="e">
        <f>+#REF!</f>
        <v>#REF!</v>
      </c>
      <c r="D6" s="19" t="e">
        <f>+#REF!</f>
        <v>#REF!</v>
      </c>
    </row>
    <row r="7" spans="1:4" ht="18">
      <c r="A7" s="12">
        <v>2</v>
      </c>
      <c r="B7" s="13" t="e">
        <f>+#REF!</f>
        <v>#REF!</v>
      </c>
      <c r="C7" s="13" t="e">
        <f>+#REF!</f>
        <v>#REF!</v>
      </c>
      <c r="D7" s="19" t="e">
        <f>+#REF!</f>
        <v>#REF!</v>
      </c>
    </row>
    <row r="8" spans="1:4" ht="18">
      <c r="A8" s="12">
        <v>3</v>
      </c>
      <c r="B8" s="13" t="e">
        <f>+#REF!</f>
        <v>#REF!</v>
      </c>
      <c r="C8" s="13" t="e">
        <f>+#REF!</f>
        <v>#REF!</v>
      </c>
      <c r="D8" s="19" t="e">
        <f>+#REF!</f>
        <v>#REF!</v>
      </c>
    </row>
    <row r="9" spans="1:4" ht="18">
      <c r="A9" s="12">
        <v>4</v>
      </c>
      <c r="B9" s="13" t="e">
        <f>+#REF!</f>
        <v>#REF!</v>
      </c>
      <c r="C9" s="13" t="e">
        <f>+#REF!</f>
        <v>#REF!</v>
      </c>
      <c r="D9" s="19" t="e">
        <f>+#REF!</f>
        <v>#REF!</v>
      </c>
    </row>
    <row r="10" spans="1:4" ht="18">
      <c r="A10" s="12">
        <v>5</v>
      </c>
      <c r="B10" s="13" t="e">
        <f>+#REF!</f>
        <v>#REF!</v>
      </c>
      <c r="C10" s="13" t="e">
        <f>+#REF!</f>
        <v>#REF!</v>
      </c>
      <c r="D10" s="19" t="e">
        <f>+#REF!</f>
        <v>#REF!</v>
      </c>
    </row>
    <row r="11" spans="1:4" ht="18">
      <c r="A11" s="12">
        <v>6</v>
      </c>
      <c r="B11" s="13" t="e">
        <f>+#REF!</f>
        <v>#REF!</v>
      </c>
      <c r="C11" s="13" t="e">
        <f>+#REF!</f>
        <v>#REF!</v>
      </c>
      <c r="D11" s="19" t="s">
        <v>138</v>
      </c>
    </row>
    <row r="12" spans="1:4" ht="18">
      <c r="A12" s="12">
        <v>7</v>
      </c>
      <c r="B12" s="13" t="e">
        <f>+#REF!</f>
        <v>#REF!</v>
      </c>
      <c r="C12" s="13" t="e">
        <f>+#REF!</f>
        <v>#REF!</v>
      </c>
      <c r="D12" s="19" t="s">
        <v>138</v>
      </c>
    </row>
    <row r="13" spans="1:4" ht="18">
      <c r="A13" s="12">
        <v>8</v>
      </c>
      <c r="B13" s="13" t="e">
        <f>+#REF!</f>
        <v>#REF!</v>
      </c>
      <c r="C13" s="13" t="e">
        <f>+#REF!</f>
        <v>#REF!</v>
      </c>
      <c r="D13" s="19" t="e">
        <f>+#REF!</f>
        <v>#REF!</v>
      </c>
    </row>
    <row r="14" spans="1:4" ht="18">
      <c r="A14" s="12">
        <v>9</v>
      </c>
      <c r="B14" s="13" t="e">
        <f>+#REF!</f>
        <v>#REF!</v>
      </c>
      <c r="C14" s="13" t="e">
        <f>+#REF!</f>
        <v>#REF!</v>
      </c>
      <c r="D14" s="19" t="e">
        <f>+#REF!</f>
        <v>#REF!</v>
      </c>
    </row>
    <row r="15" spans="1:4" ht="18">
      <c r="A15" s="12">
        <v>10</v>
      </c>
      <c r="B15" s="13" t="e">
        <f>+#REF!</f>
        <v>#REF!</v>
      </c>
      <c r="C15" s="13" t="e">
        <f>+#REF!</f>
        <v>#REF!</v>
      </c>
      <c r="D15" s="19" t="e">
        <f>+#REF!</f>
        <v>#REF!</v>
      </c>
    </row>
    <row r="16" spans="1:4" ht="18">
      <c r="A16" s="12">
        <v>11</v>
      </c>
      <c r="B16" s="13" t="e">
        <f>+#REF!</f>
        <v>#REF!</v>
      </c>
      <c r="C16" s="13" t="e">
        <f>+#REF!</f>
        <v>#REF!</v>
      </c>
      <c r="D16" s="19" t="e">
        <f>+#REF!</f>
        <v>#REF!</v>
      </c>
    </row>
    <row r="17" spans="1:4" ht="18">
      <c r="A17" s="12">
        <v>12</v>
      </c>
      <c r="B17" s="13" t="e">
        <f>+#REF!</f>
        <v>#REF!</v>
      </c>
      <c r="C17" s="13" t="e">
        <f>+#REF!</f>
        <v>#REF!</v>
      </c>
      <c r="D17" s="19" t="e">
        <f>+#REF!</f>
        <v>#REF!</v>
      </c>
    </row>
    <row r="18" spans="1:4" ht="18">
      <c r="A18" s="12">
        <v>13</v>
      </c>
      <c r="B18" s="13" t="e">
        <f>+#REF!</f>
        <v>#REF!</v>
      </c>
      <c r="C18" s="13" t="e">
        <f>+#REF!</f>
        <v>#REF!</v>
      </c>
      <c r="D18" s="19" t="e">
        <f>+#REF!</f>
        <v>#REF!</v>
      </c>
    </row>
    <row r="19" spans="1:4" ht="18">
      <c r="A19" s="12">
        <v>14</v>
      </c>
      <c r="B19" s="13" t="e">
        <f>+#REF!</f>
        <v>#REF!</v>
      </c>
      <c r="C19" s="13" t="e">
        <f>+#REF!</f>
        <v>#REF!</v>
      </c>
      <c r="D19" s="19" t="e">
        <f>+#REF!</f>
        <v>#REF!</v>
      </c>
    </row>
    <row r="20" spans="1:4" ht="18">
      <c r="A20" s="12">
        <v>15</v>
      </c>
      <c r="B20" s="13" t="e">
        <f>+#REF!</f>
        <v>#REF!</v>
      </c>
      <c r="C20" s="13" t="e">
        <f>+#REF!</f>
        <v>#REF!</v>
      </c>
      <c r="D20" s="19" t="e">
        <f>+#REF!</f>
        <v>#REF!</v>
      </c>
    </row>
    <row r="21" spans="1:4" ht="18">
      <c r="A21" s="12">
        <v>16</v>
      </c>
      <c r="B21" s="13" t="e">
        <f>+#REF!</f>
        <v>#REF!</v>
      </c>
      <c r="C21" s="13" t="e">
        <f>+#REF!</f>
        <v>#REF!</v>
      </c>
      <c r="D21" s="19" t="e">
        <f>+#REF!</f>
        <v>#REF!</v>
      </c>
    </row>
    <row r="22" spans="1:4" ht="18">
      <c r="A22" s="12">
        <v>17</v>
      </c>
      <c r="B22" s="13" t="e">
        <f>+#REF!</f>
        <v>#REF!</v>
      </c>
      <c r="C22" s="13" t="e">
        <f>+#REF!</f>
        <v>#REF!</v>
      </c>
      <c r="D22" s="19" t="e">
        <f>+#REF!</f>
        <v>#REF!</v>
      </c>
    </row>
    <row r="23" spans="1:4" ht="18">
      <c r="A23" s="12">
        <v>18</v>
      </c>
      <c r="B23" s="13" t="e">
        <f>+#REF!</f>
        <v>#REF!</v>
      </c>
      <c r="C23" s="13" t="e">
        <f>+#REF!</f>
        <v>#REF!</v>
      </c>
      <c r="D23" s="19" t="e">
        <f>+#REF!</f>
        <v>#REF!</v>
      </c>
    </row>
    <row r="24" spans="1:4" ht="18">
      <c r="A24" s="12">
        <v>22</v>
      </c>
      <c r="B24" s="13" t="e">
        <f>+#REF!</f>
        <v>#REF!</v>
      </c>
      <c r="C24" s="13" t="e">
        <f>+#REF!</f>
        <v>#REF!</v>
      </c>
      <c r="D24" s="19" t="e">
        <f>+#REF!</f>
        <v>#REF!</v>
      </c>
    </row>
    <row r="25" spans="1:4" ht="18">
      <c r="A25" s="12">
        <v>23</v>
      </c>
      <c r="B25" s="13" t="e">
        <f>+#REF!</f>
        <v>#REF!</v>
      </c>
      <c r="C25" s="13" t="e">
        <f>+#REF!</f>
        <v>#REF!</v>
      </c>
      <c r="D25" s="19" t="e">
        <f>+#REF!</f>
        <v>#REF!</v>
      </c>
    </row>
    <row r="26" spans="1:4" ht="18">
      <c r="A26" s="12">
        <v>26</v>
      </c>
      <c r="B26" s="13" t="e">
        <f>+#REF!</f>
        <v>#REF!</v>
      </c>
      <c r="C26" s="13" t="e">
        <f>+#REF!</f>
        <v>#REF!</v>
      </c>
      <c r="D26" s="19" t="e">
        <f>+#REF!</f>
        <v>#REF!</v>
      </c>
    </row>
    <row r="27" spans="1:4" ht="18">
      <c r="A27" s="12">
        <v>27</v>
      </c>
      <c r="B27" s="13" t="e">
        <f>+#REF!</f>
        <v>#REF!</v>
      </c>
      <c r="C27" s="13" t="e">
        <f>+#REF!</f>
        <v>#REF!</v>
      </c>
      <c r="D27" s="19" t="e">
        <f>+#REF!</f>
        <v>#REF!</v>
      </c>
    </row>
    <row r="28" spans="1:4" ht="18">
      <c r="A28" s="12">
        <v>28</v>
      </c>
      <c r="B28" s="13" t="e">
        <f>+#REF!</f>
        <v>#REF!</v>
      </c>
      <c r="C28" s="13" t="e">
        <f>+#REF!</f>
        <v>#REF!</v>
      </c>
      <c r="D28" s="19" t="e">
        <f>+#REF!</f>
        <v>#REF!</v>
      </c>
    </row>
    <row r="29" spans="1:4" ht="18">
      <c r="A29" s="12">
        <v>29</v>
      </c>
      <c r="B29" s="13" t="e">
        <f>+#REF!</f>
        <v>#REF!</v>
      </c>
      <c r="C29" s="13" t="e">
        <f>+#REF!</f>
        <v>#REF!</v>
      </c>
      <c r="D29" s="19" t="e">
        <f>+#REF!</f>
        <v>#REF!</v>
      </c>
    </row>
    <row r="30" spans="1:4" ht="18">
      <c r="A30" s="12">
        <v>32</v>
      </c>
      <c r="B30" s="13" t="e">
        <f>+#REF!</f>
        <v>#REF!</v>
      </c>
      <c r="C30" s="13" t="e">
        <f>+#REF!</f>
        <v>#REF!</v>
      </c>
      <c r="D30" s="19" t="e">
        <f>+#REF!</f>
        <v>#REF!</v>
      </c>
    </row>
    <row r="31" spans="1:4" ht="18">
      <c r="A31" s="12">
        <v>33</v>
      </c>
      <c r="B31" s="13" t="e">
        <f>+#REF!</f>
        <v>#REF!</v>
      </c>
      <c r="C31" s="13" t="e">
        <f>+#REF!</f>
        <v>#REF!</v>
      </c>
      <c r="D31" s="19" t="e">
        <f>+#REF!</f>
        <v>#REF!</v>
      </c>
    </row>
    <row r="32" spans="1:4" ht="18">
      <c r="A32" s="12">
        <v>35</v>
      </c>
      <c r="B32" s="13" t="e">
        <f>+#REF!</f>
        <v>#REF!</v>
      </c>
      <c r="C32" s="13" t="e">
        <f>+#REF!</f>
        <v>#REF!</v>
      </c>
      <c r="D32" s="19" t="e">
        <f>+#REF!</f>
        <v>#REF!</v>
      </c>
    </row>
    <row r="33" spans="1:4" ht="18">
      <c r="A33" s="12">
        <v>36</v>
      </c>
      <c r="B33" s="13" t="e">
        <f>+#REF!</f>
        <v>#REF!</v>
      </c>
      <c r="C33" s="13" t="e">
        <f>+#REF!</f>
        <v>#REF!</v>
      </c>
      <c r="D33" s="19" t="e">
        <f>+#REF!</f>
        <v>#REF!</v>
      </c>
    </row>
    <row r="34" spans="1:4" ht="18">
      <c r="A34" s="12">
        <v>37</v>
      </c>
      <c r="B34" s="13" t="e">
        <f>+#REF!</f>
        <v>#REF!</v>
      </c>
      <c r="C34" s="13" t="e">
        <f>+#REF!</f>
        <v>#REF!</v>
      </c>
      <c r="D34" s="19" t="e">
        <f>+#REF!</f>
        <v>#REF!</v>
      </c>
    </row>
    <row r="35" spans="1:4" ht="18">
      <c r="A35" s="12">
        <v>40</v>
      </c>
      <c r="B35" s="13" t="e">
        <f>+#REF!</f>
        <v>#REF!</v>
      </c>
      <c r="C35" s="13" t="e">
        <f>+#REF!</f>
        <v>#REF!</v>
      </c>
      <c r="D35" s="19" t="e">
        <f>+#REF!</f>
        <v>#REF!</v>
      </c>
    </row>
    <row r="36" spans="1:4" ht="18">
      <c r="A36" s="12">
        <v>41</v>
      </c>
      <c r="B36" s="13" t="e">
        <f>+#REF!</f>
        <v>#REF!</v>
      </c>
      <c r="C36" s="13" t="e">
        <f>+#REF!</f>
        <v>#REF!</v>
      </c>
      <c r="D36" s="19" t="e">
        <f>+#REF!</f>
        <v>#REF!</v>
      </c>
    </row>
    <row r="37" spans="1:4" ht="18">
      <c r="A37" s="12">
        <v>42</v>
      </c>
      <c r="B37" s="13" t="e">
        <f>+#REF!</f>
        <v>#REF!</v>
      </c>
      <c r="C37" s="13" t="e">
        <f>+#REF!</f>
        <v>#REF!</v>
      </c>
      <c r="D37" s="19" t="e">
        <f>+#REF!</f>
        <v>#REF!</v>
      </c>
    </row>
    <row r="38" spans="1:4" ht="18">
      <c r="A38" s="12">
        <v>45</v>
      </c>
      <c r="B38" s="13" t="e">
        <f>+#REF!</f>
        <v>#REF!</v>
      </c>
      <c r="C38" s="13" t="e">
        <f>+#REF!</f>
        <v>#REF!</v>
      </c>
      <c r="D38" s="19" t="e">
        <f>+#REF!</f>
        <v>#REF!</v>
      </c>
    </row>
    <row r="39" spans="1:4" ht="18">
      <c r="A39" s="12">
        <v>46</v>
      </c>
      <c r="B39" s="13" t="e">
        <f>+#REF!</f>
        <v>#REF!</v>
      </c>
      <c r="C39" s="13" t="e">
        <f>+#REF!</f>
        <v>#REF!</v>
      </c>
      <c r="D39" s="19" t="e">
        <f>+#REF!</f>
        <v>#REF!</v>
      </c>
    </row>
    <row r="40" spans="1:4" ht="18">
      <c r="A40" s="12">
        <v>47</v>
      </c>
      <c r="B40" s="13" t="e">
        <f>+#REF!</f>
        <v>#REF!</v>
      </c>
      <c r="C40" s="13" t="e">
        <f>+#REF!</f>
        <v>#REF!</v>
      </c>
      <c r="D40" s="19" t="e">
        <f>+#REF!</f>
        <v>#REF!</v>
      </c>
    </row>
    <row r="41" spans="1:4" ht="18">
      <c r="A41" s="12">
        <v>48</v>
      </c>
      <c r="B41" s="13" t="e">
        <f>+#REF!</f>
        <v>#REF!</v>
      </c>
      <c r="C41" s="13" t="e">
        <f>+#REF!</f>
        <v>#REF!</v>
      </c>
      <c r="D41" s="19" t="e">
        <f>+#REF!</f>
        <v>#REF!</v>
      </c>
    </row>
    <row r="42" spans="1:4" ht="18">
      <c r="A42" s="12">
        <v>49</v>
      </c>
      <c r="B42" s="13" t="e">
        <f>+#REF!</f>
        <v>#REF!</v>
      </c>
      <c r="C42" s="13" t="e">
        <f>+#REF!</f>
        <v>#REF!</v>
      </c>
      <c r="D42" s="19" t="e">
        <f>+#REF!</f>
        <v>#REF!</v>
      </c>
    </row>
    <row r="43" spans="1:4" ht="18">
      <c r="A43" s="12">
        <v>51</v>
      </c>
      <c r="B43" s="13" t="e">
        <f>+#REF!</f>
        <v>#REF!</v>
      </c>
      <c r="C43" s="13" t="e">
        <f>+#REF!</f>
        <v>#REF!</v>
      </c>
      <c r="D43" s="19" t="e">
        <f>+#REF!</f>
        <v>#REF!</v>
      </c>
    </row>
    <row r="44" spans="1:4" ht="18">
      <c r="A44" s="12">
        <v>52</v>
      </c>
      <c r="B44" s="13" t="e">
        <f>+#REF!</f>
        <v>#REF!</v>
      </c>
      <c r="C44" s="13" t="e">
        <f>+#REF!</f>
        <v>#REF!</v>
      </c>
      <c r="D44" s="19" t="e">
        <f>+#REF!</f>
        <v>#REF!</v>
      </c>
    </row>
    <row r="45" spans="1:4" ht="18">
      <c r="A45" s="12">
        <v>54</v>
      </c>
      <c r="B45" s="13" t="e">
        <f>+#REF!</f>
        <v>#REF!</v>
      </c>
      <c r="C45" s="13" t="e">
        <f>+#REF!</f>
        <v>#REF!</v>
      </c>
      <c r="D45" s="19" t="e">
        <f>+#REF!</f>
        <v>#REF!</v>
      </c>
    </row>
    <row r="46" spans="1:4" ht="18.75" thickBot="1">
      <c r="A46" s="20">
        <v>55</v>
      </c>
      <c r="B46" s="13" t="e">
        <f>+#REF!</f>
        <v>#REF!</v>
      </c>
      <c r="C46" s="13" t="e">
        <f>+#REF!</f>
        <v>#REF!</v>
      </c>
      <c r="D46" s="19" t="e">
        <f>+#REF!</f>
        <v>#REF!</v>
      </c>
    </row>
    <row r="47" spans="2:4" ht="18.75" thickTop="1">
      <c r="B47" s="13" t="e">
        <f>+#REF!</f>
        <v>#REF!</v>
      </c>
      <c r="C47" s="13" t="e">
        <f>+#REF!</f>
        <v>#REF!</v>
      </c>
      <c r="D47" s="19" t="e">
        <f>+#REF!</f>
        <v>#REF!</v>
      </c>
    </row>
    <row r="48" spans="2:4" ht="18">
      <c r="B48" s="13" t="e">
        <f>+#REF!</f>
        <v>#REF!</v>
      </c>
      <c r="C48" s="13" t="e">
        <f>+#REF!</f>
        <v>#REF!</v>
      </c>
      <c r="D48" s="19" t="e">
        <f>+#REF!</f>
        <v>#REF!</v>
      </c>
    </row>
    <row r="49" spans="2:4" ht="18">
      <c r="B49" s="13" t="e">
        <f>+#REF!</f>
        <v>#REF!</v>
      </c>
      <c r="C49" s="13" t="e">
        <f>+#REF!</f>
        <v>#REF!</v>
      </c>
      <c r="D49" s="19" t="e">
        <f>+#REF!</f>
        <v>#REF!</v>
      </c>
    </row>
    <row r="50" spans="2:4" ht="18">
      <c r="B50" s="13" t="e">
        <f>+#REF!</f>
        <v>#REF!</v>
      </c>
      <c r="C50" s="13" t="e">
        <f>+#REF!</f>
        <v>#REF!</v>
      </c>
      <c r="D50" s="19" t="e">
        <f>+#REF!</f>
        <v>#REF!</v>
      </c>
    </row>
    <row r="51" spans="2:4" ht="18">
      <c r="B51" s="13" t="e">
        <f>+#REF!</f>
        <v>#REF!</v>
      </c>
      <c r="C51" s="13" t="e">
        <f>+#REF!</f>
        <v>#REF!</v>
      </c>
      <c r="D51" s="19" t="e">
        <f>+#REF!</f>
        <v>#REF!</v>
      </c>
    </row>
    <row r="52" spans="2:4" ht="18">
      <c r="B52" s="13" t="e">
        <f>+#REF!</f>
        <v>#REF!</v>
      </c>
      <c r="C52" s="13" t="e">
        <f>+#REF!</f>
        <v>#REF!</v>
      </c>
      <c r="D52" s="19" t="e">
        <f>+#REF!</f>
        <v>#REF!</v>
      </c>
    </row>
    <row r="53" spans="2:4" ht="18">
      <c r="B53" s="13" t="e">
        <f>+#REF!</f>
        <v>#REF!</v>
      </c>
      <c r="C53" s="13" t="e">
        <f>+#REF!</f>
        <v>#REF!</v>
      </c>
      <c r="D53" s="19" t="e">
        <f>+#REF!</f>
        <v>#REF!</v>
      </c>
    </row>
    <row r="54" spans="2:4" ht="18">
      <c r="B54" s="13" t="e">
        <f>+#REF!</f>
        <v>#REF!</v>
      </c>
      <c r="C54" s="13" t="e">
        <f>+#REF!</f>
        <v>#REF!</v>
      </c>
      <c r="D54" s="19" t="e">
        <f>+#REF!</f>
        <v>#REF!</v>
      </c>
    </row>
    <row r="55" spans="2:4" ht="18">
      <c r="B55" s="13" t="e">
        <f>+#REF!</f>
        <v>#REF!</v>
      </c>
      <c r="C55" s="13" t="e">
        <f>+#REF!</f>
        <v>#REF!</v>
      </c>
      <c r="D55" s="19" t="e">
        <f>+#REF!</f>
        <v>#REF!</v>
      </c>
    </row>
    <row r="56" spans="2:4" ht="18">
      <c r="B56" s="13" t="e">
        <f>+#REF!</f>
        <v>#REF!</v>
      </c>
      <c r="C56" s="13" t="e">
        <f>+#REF!</f>
        <v>#REF!</v>
      </c>
      <c r="D56" s="19" t="e">
        <f>+#REF!</f>
        <v>#REF!</v>
      </c>
    </row>
    <row r="57" spans="2:4" ht="18">
      <c r="B57" s="13" t="e">
        <f>+#REF!</f>
        <v>#REF!</v>
      </c>
      <c r="C57" s="13" t="e">
        <f>+#REF!</f>
        <v>#REF!</v>
      </c>
      <c r="D57" s="19" t="e">
        <f>+#REF!</f>
        <v>#REF!</v>
      </c>
    </row>
    <row r="58" spans="2:4" ht="18">
      <c r="B58" s="13" t="e">
        <f>+#REF!</f>
        <v>#REF!</v>
      </c>
      <c r="C58" s="13" t="e">
        <f>+#REF!</f>
        <v>#REF!</v>
      </c>
      <c r="D58" s="19" t="e">
        <f>+#REF!</f>
        <v>#REF!</v>
      </c>
    </row>
    <row r="59" spans="2:4" ht="18">
      <c r="B59" s="13" t="e">
        <f>+#REF!</f>
        <v>#REF!</v>
      </c>
      <c r="C59" s="13" t="e">
        <f>+#REF!</f>
        <v>#REF!</v>
      </c>
      <c r="D59" s="19" t="e">
        <f>+#REF!</f>
        <v>#REF!</v>
      </c>
    </row>
  </sheetData>
  <sheetProtection/>
  <mergeCells count="3">
    <mergeCell ref="A1:D1"/>
    <mergeCell ref="A2:D2"/>
    <mergeCell ref="A3:D3"/>
  </mergeCells>
  <printOptions/>
  <pageMargins left="1.39" right="0.47" top="0.28" bottom="0.2" header="0.5" footer="0.5"/>
  <pageSetup horizontalDpi="600" verticalDpi="600" orientation="portrait" paperSize="5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29"/>
  <sheetViews>
    <sheetView tabSelected="1" view="pageBreakPreview" zoomScaleSheetLayoutView="100" zoomScalePageLayoutView="0" workbookViewId="0" topLeftCell="A1">
      <selection activeCell="AD10" sqref="AD10"/>
    </sheetView>
  </sheetViews>
  <sheetFormatPr defaultColWidth="9.140625" defaultRowHeight="12.75"/>
  <cols>
    <col min="1" max="1" width="4.7109375" style="153" customWidth="1"/>
    <col min="2" max="2" width="5.7109375" style="153" customWidth="1"/>
    <col min="3" max="3" width="18.28125" style="155" customWidth="1"/>
    <col min="4" max="4" width="15.7109375" style="154" customWidth="1"/>
    <col min="5" max="5" width="4.57421875" style="169" customWidth="1"/>
    <col min="6" max="6" width="2.7109375" style="169" customWidth="1"/>
    <col min="7" max="26" width="2.7109375" style="195" customWidth="1"/>
    <col min="27" max="27" width="5.57421875" style="169" customWidth="1"/>
    <col min="28" max="28" width="4.57421875" style="169" customWidth="1"/>
    <col min="29" max="29" width="6.28125" style="155" customWidth="1"/>
    <col min="30" max="30" width="20.140625" style="173" customWidth="1"/>
    <col min="31" max="32" width="9.140625" style="155" customWidth="1"/>
    <col min="33" max="33" width="9.140625" style="153" customWidth="1"/>
    <col min="34" max="16384" width="9.140625" style="155" customWidth="1"/>
  </cols>
  <sheetData>
    <row r="1" spans="1:256" ht="18.75">
      <c r="A1" s="254" t="s">
        <v>296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172"/>
      <c r="AE1" s="151"/>
      <c r="AF1" s="151"/>
      <c r="AG1" s="174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151"/>
      <c r="ES1" s="151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151"/>
      <c r="FE1" s="151"/>
      <c r="FF1" s="151"/>
      <c r="FG1" s="151"/>
      <c r="FH1" s="151"/>
      <c r="FI1" s="151"/>
      <c r="FJ1" s="151"/>
      <c r="FK1" s="151"/>
      <c r="FL1" s="151"/>
      <c r="FM1" s="151"/>
      <c r="FN1" s="151"/>
      <c r="FO1" s="151"/>
      <c r="FP1" s="151"/>
      <c r="FQ1" s="151"/>
      <c r="FR1" s="151"/>
      <c r="FS1" s="151"/>
      <c r="FT1" s="151"/>
      <c r="FU1" s="151"/>
      <c r="FV1" s="151"/>
      <c r="FW1" s="151"/>
      <c r="FX1" s="151"/>
      <c r="FY1" s="151"/>
      <c r="FZ1" s="151"/>
      <c r="GA1" s="151"/>
      <c r="GB1" s="151"/>
      <c r="GC1" s="151"/>
      <c r="GD1" s="151"/>
      <c r="GE1" s="151"/>
      <c r="GF1" s="151"/>
      <c r="GG1" s="151"/>
      <c r="GH1" s="151"/>
      <c r="GI1" s="151"/>
      <c r="GJ1" s="151"/>
      <c r="GK1" s="151"/>
      <c r="GL1" s="151"/>
      <c r="GM1" s="151"/>
      <c r="GN1" s="151"/>
      <c r="GO1" s="151"/>
      <c r="GP1" s="151"/>
      <c r="GQ1" s="151"/>
      <c r="GR1" s="151"/>
      <c r="GS1" s="151"/>
      <c r="GT1" s="151"/>
      <c r="GU1" s="151"/>
      <c r="GV1" s="151"/>
      <c r="GW1" s="151"/>
      <c r="GX1" s="151"/>
      <c r="GY1" s="151"/>
      <c r="GZ1" s="151"/>
      <c r="HA1" s="151"/>
      <c r="HB1" s="151"/>
      <c r="HC1" s="151"/>
      <c r="HD1" s="151"/>
      <c r="HE1" s="151"/>
      <c r="HF1" s="151"/>
      <c r="HG1" s="151"/>
      <c r="HH1" s="151"/>
      <c r="HI1" s="151"/>
      <c r="HJ1" s="151"/>
      <c r="HK1" s="151"/>
      <c r="HL1" s="151"/>
      <c r="HM1" s="151"/>
      <c r="HN1" s="151"/>
      <c r="HO1" s="151"/>
      <c r="HP1" s="151"/>
      <c r="HQ1" s="151"/>
      <c r="HR1" s="151"/>
      <c r="HS1" s="151"/>
      <c r="HT1" s="151"/>
      <c r="HU1" s="151"/>
      <c r="HV1" s="151"/>
      <c r="HW1" s="151"/>
      <c r="HX1" s="151"/>
      <c r="HY1" s="151"/>
      <c r="HZ1" s="151"/>
      <c r="IA1" s="151"/>
      <c r="IB1" s="151"/>
      <c r="IC1" s="151"/>
      <c r="ID1" s="151"/>
      <c r="IE1" s="151"/>
      <c r="IF1" s="151"/>
      <c r="IG1" s="151"/>
      <c r="IH1" s="151"/>
      <c r="II1" s="151"/>
      <c r="IJ1" s="151"/>
      <c r="IK1" s="151"/>
      <c r="IL1" s="151"/>
      <c r="IM1" s="151"/>
      <c r="IN1" s="151"/>
      <c r="IO1" s="151"/>
      <c r="IP1" s="151"/>
      <c r="IQ1" s="151"/>
      <c r="IR1" s="151"/>
      <c r="IS1" s="151"/>
      <c r="IT1" s="151"/>
      <c r="IU1" s="151"/>
      <c r="IV1" s="151"/>
    </row>
    <row r="2" spans="1:256" ht="18.75">
      <c r="A2" s="254" t="s">
        <v>311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172" t="s">
        <v>368</v>
      </c>
      <c r="AE2" s="151"/>
      <c r="AF2" s="151"/>
      <c r="AG2" s="174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N2" s="151"/>
      <c r="FO2" s="151"/>
      <c r="FP2" s="151"/>
      <c r="FQ2" s="151"/>
      <c r="FR2" s="151"/>
      <c r="FS2" s="151"/>
      <c r="FT2" s="151"/>
      <c r="FU2" s="151"/>
      <c r="FV2" s="151"/>
      <c r="FW2" s="151"/>
      <c r="FX2" s="151"/>
      <c r="FY2" s="151"/>
      <c r="FZ2" s="151"/>
      <c r="GA2" s="151"/>
      <c r="GB2" s="151"/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  <c r="GP2" s="151"/>
      <c r="GQ2" s="151"/>
      <c r="GR2" s="151"/>
      <c r="GS2" s="151"/>
      <c r="GT2" s="151"/>
      <c r="GU2" s="151"/>
      <c r="GV2" s="151"/>
      <c r="GW2" s="151"/>
      <c r="GX2" s="151"/>
      <c r="GY2" s="151"/>
      <c r="GZ2" s="151"/>
      <c r="HA2" s="151"/>
      <c r="HB2" s="151"/>
      <c r="HC2" s="151"/>
      <c r="HD2" s="151"/>
      <c r="HE2" s="151"/>
      <c r="HF2" s="151"/>
      <c r="HG2" s="151"/>
      <c r="HH2" s="151"/>
      <c r="HI2" s="151"/>
      <c r="HJ2" s="151"/>
      <c r="HK2" s="151"/>
      <c r="HL2" s="151"/>
      <c r="HM2" s="151"/>
      <c r="HN2" s="151"/>
      <c r="HO2" s="151"/>
      <c r="HP2" s="151"/>
      <c r="HQ2" s="151"/>
      <c r="HR2" s="151"/>
      <c r="HS2" s="151"/>
      <c r="HT2" s="151"/>
      <c r="HU2" s="151"/>
      <c r="HV2" s="151"/>
      <c r="HW2" s="151"/>
      <c r="HX2" s="151"/>
      <c r="HY2" s="151"/>
      <c r="HZ2" s="151"/>
      <c r="IA2" s="151"/>
      <c r="IB2" s="151"/>
      <c r="IC2" s="151"/>
      <c r="ID2" s="151"/>
      <c r="IE2" s="151"/>
      <c r="IF2" s="151"/>
      <c r="IG2" s="151"/>
      <c r="IH2" s="151"/>
      <c r="II2" s="151"/>
      <c r="IJ2" s="151"/>
      <c r="IK2" s="151"/>
      <c r="IL2" s="151"/>
      <c r="IM2" s="151"/>
      <c r="IN2" s="151"/>
      <c r="IO2" s="151"/>
      <c r="IP2" s="151"/>
      <c r="IQ2" s="151"/>
      <c r="IR2" s="151"/>
      <c r="IS2" s="151"/>
      <c r="IT2" s="151"/>
      <c r="IU2" s="151"/>
      <c r="IV2" s="151"/>
    </row>
    <row r="3" spans="1:256" ht="18.75">
      <c r="A3" s="254" t="s">
        <v>297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172"/>
      <c r="AE3" s="151"/>
      <c r="AF3" s="151"/>
      <c r="AG3" s="174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  <c r="GB3" s="151"/>
      <c r="GC3" s="151"/>
      <c r="GD3" s="151"/>
      <c r="GE3" s="151"/>
      <c r="GF3" s="151"/>
      <c r="GG3" s="151"/>
      <c r="GH3" s="151"/>
      <c r="GI3" s="151"/>
      <c r="GJ3" s="151"/>
      <c r="GK3" s="151"/>
      <c r="GL3" s="151"/>
      <c r="GM3" s="151"/>
      <c r="GN3" s="151"/>
      <c r="GO3" s="151"/>
      <c r="GP3" s="151"/>
      <c r="GQ3" s="151"/>
      <c r="GR3" s="151"/>
      <c r="GS3" s="151"/>
      <c r="GT3" s="151"/>
      <c r="GU3" s="151"/>
      <c r="GV3" s="151"/>
      <c r="GW3" s="151"/>
      <c r="GX3" s="151"/>
      <c r="GY3" s="151"/>
      <c r="GZ3" s="151"/>
      <c r="HA3" s="151"/>
      <c r="HB3" s="151"/>
      <c r="HC3" s="151"/>
      <c r="HD3" s="151"/>
      <c r="HE3" s="151"/>
      <c r="HF3" s="151"/>
      <c r="HG3" s="151"/>
      <c r="HH3" s="151"/>
      <c r="HI3" s="151"/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  <c r="HW3" s="151"/>
      <c r="HX3" s="151"/>
      <c r="HY3" s="151"/>
      <c r="HZ3" s="151"/>
      <c r="IA3" s="151"/>
      <c r="IB3" s="151"/>
      <c r="IC3" s="151"/>
      <c r="ID3" s="151"/>
      <c r="IE3" s="151"/>
      <c r="IF3" s="151"/>
      <c r="IG3" s="151"/>
      <c r="IH3" s="151"/>
      <c r="II3" s="151"/>
      <c r="IJ3" s="151"/>
      <c r="IK3" s="151"/>
      <c r="IL3" s="151"/>
      <c r="IM3" s="151"/>
      <c r="IN3" s="151"/>
      <c r="IO3" s="151"/>
      <c r="IP3" s="151"/>
      <c r="IQ3" s="151"/>
      <c r="IR3" s="151"/>
      <c r="IS3" s="151"/>
      <c r="IT3" s="151"/>
      <c r="IU3" s="151"/>
      <c r="IV3" s="151"/>
    </row>
    <row r="4" spans="27:29" ht="18.75">
      <c r="AA4" s="251" t="s">
        <v>376</v>
      </c>
      <c r="AB4" s="251"/>
      <c r="AC4" s="251"/>
    </row>
    <row r="5" spans="1:32" ht="12.75">
      <c r="A5" s="252" t="s">
        <v>298</v>
      </c>
      <c r="B5" s="271" t="s">
        <v>30</v>
      </c>
      <c r="C5" s="252" t="s">
        <v>299</v>
      </c>
      <c r="D5" s="263" t="s">
        <v>2</v>
      </c>
      <c r="E5" s="264" t="s">
        <v>300</v>
      </c>
      <c r="F5" s="253" t="s">
        <v>301</v>
      </c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65" t="s">
        <v>310</v>
      </c>
      <c r="AB5" s="265" t="s">
        <v>309</v>
      </c>
      <c r="AC5" s="268" t="s">
        <v>18</v>
      </c>
      <c r="AD5" s="253" t="s">
        <v>302</v>
      </c>
      <c r="AE5" s="255" t="s">
        <v>312</v>
      </c>
      <c r="AF5" s="153"/>
    </row>
    <row r="6" spans="1:32" ht="12.75">
      <c r="A6" s="252"/>
      <c r="B6" s="272"/>
      <c r="C6" s="252"/>
      <c r="D6" s="263"/>
      <c r="E6" s="264"/>
      <c r="F6" s="256" t="s">
        <v>303</v>
      </c>
      <c r="G6" s="256"/>
      <c r="H6" s="256"/>
      <c r="I6" s="256" t="s">
        <v>304</v>
      </c>
      <c r="J6" s="256"/>
      <c r="K6" s="256"/>
      <c r="L6" s="256"/>
      <c r="M6" s="257" t="s">
        <v>305</v>
      </c>
      <c r="N6" s="257"/>
      <c r="O6" s="257"/>
      <c r="P6" s="258" t="s">
        <v>306</v>
      </c>
      <c r="Q6" s="259"/>
      <c r="R6" s="259"/>
      <c r="S6" s="260"/>
      <c r="T6" s="261" t="s">
        <v>307</v>
      </c>
      <c r="U6" s="262"/>
      <c r="V6" s="262"/>
      <c r="W6" s="256" t="s">
        <v>308</v>
      </c>
      <c r="X6" s="256"/>
      <c r="Y6" s="256"/>
      <c r="Z6" s="256"/>
      <c r="AA6" s="266"/>
      <c r="AB6" s="266"/>
      <c r="AC6" s="269"/>
      <c r="AD6" s="253"/>
      <c r="AE6" s="255"/>
      <c r="AF6" s="153"/>
    </row>
    <row r="7" spans="1:32" ht="12.75">
      <c r="A7" s="252"/>
      <c r="B7" s="273"/>
      <c r="C7" s="252"/>
      <c r="D7" s="263"/>
      <c r="E7" s="264"/>
      <c r="F7" s="216">
        <v>1</v>
      </c>
      <c r="G7" s="216">
        <v>2</v>
      </c>
      <c r="H7" s="216">
        <v>3</v>
      </c>
      <c r="I7" s="216">
        <v>1</v>
      </c>
      <c r="J7" s="216">
        <v>2</v>
      </c>
      <c r="K7" s="216">
        <v>3</v>
      </c>
      <c r="L7" s="216">
        <v>4</v>
      </c>
      <c r="M7" s="156">
        <v>1</v>
      </c>
      <c r="N7" s="156">
        <v>2</v>
      </c>
      <c r="O7" s="156">
        <v>3</v>
      </c>
      <c r="P7" s="156">
        <v>1</v>
      </c>
      <c r="Q7" s="156">
        <v>2</v>
      </c>
      <c r="R7" s="156">
        <v>3</v>
      </c>
      <c r="S7" s="156">
        <v>4</v>
      </c>
      <c r="T7" s="216">
        <v>1</v>
      </c>
      <c r="U7" s="216">
        <v>2</v>
      </c>
      <c r="V7" s="216">
        <v>3</v>
      </c>
      <c r="W7" s="216">
        <v>1</v>
      </c>
      <c r="X7" s="216">
        <v>2</v>
      </c>
      <c r="Y7" s="216">
        <v>3</v>
      </c>
      <c r="Z7" s="216">
        <v>4</v>
      </c>
      <c r="AA7" s="267"/>
      <c r="AB7" s="267"/>
      <c r="AC7" s="270"/>
      <c r="AD7" s="253"/>
      <c r="AE7" s="255"/>
      <c r="AF7" s="153"/>
    </row>
    <row r="8" spans="1:34" ht="12.75">
      <c r="A8" s="157">
        <v>1</v>
      </c>
      <c r="B8" s="157" t="s">
        <v>264</v>
      </c>
      <c r="C8" s="161" t="s">
        <v>260</v>
      </c>
      <c r="D8" s="161" t="s">
        <v>10</v>
      </c>
      <c r="E8" s="158">
        <f aca="true" t="shared" si="0" ref="E8:E64">COUNT(F8:Z8)</f>
        <v>3</v>
      </c>
      <c r="F8" s="179"/>
      <c r="G8" s="179"/>
      <c r="H8" s="179"/>
      <c r="I8" s="179"/>
      <c r="J8" s="179"/>
      <c r="K8" s="179"/>
      <c r="L8" s="179"/>
      <c r="M8" s="159"/>
      <c r="N8" s="159"/>
      <c r="O8" s="159"/>
      <c r="P8" s="159"/>
      <c r="Q8" s="159"/>
      <c r="R8" s="159"/>
      <c r="S8" s="159"/>
      <c r="T8" s="179">
        <v>2</v>
      </c>
      <c r="U8" s="179">
        <v>2</v>
      </c>
      <c r="V8" s="179">
        <v>2</v>
      </c>
      <c r="W8" s="179"/>
      <c r="X8" s="179"/>
      <c r="Y8" s="179"/>
      <c r="Z8" s="179"/>
      <c r="AA8" s="159">
        <f>SUM(F8:Z8)</f>
        <v>6</v>
      </c>
      <c r="AB8" s="159">
        <v>18</v>
      </c>
      <c r="AC8" s="159">
        <f>AA8+AB8</f>
        <v>24</v>
      </c>
      <c r="AD8" s="160" t="s">
        <v>273</v>
      </c>
      <c r="AE8" s="162"/>
      <c r="AG8" s="153" t="s">
        <v>317</v>
      </c>
      <c r="AH8" s="155" t="s">
        <v>49</v>
      </c>
    </row>
    <row r="9" spans="1:34" ht="12.75">
      <c r="A9" s="157">
        <v>2</v>
      </c>
      <c r="B9" s="157" t="s">
        <v>257</v>
      </c>
      <c r="C9" s="161" t="s">
        <v>33</v>
      </c>
      <c r="D9" s="161" t="s">
        <v>180</v>
      </c>
      <c r="E9" s="158">
        <f t="shared" si="0"/>
        <v>8</v>
      </c>
      <c r="F9" s="179"/>
      <c r="G9" s="179"/>
      <c r="H9" s="179"/>
      <c r="I9" s="179"/>
      <c r="J9" s="179"/>
      <c r="K9" s="179"/>
      <c r="L9" s="179"/>
      <c r="M9" s="159"/>
      <c r="N9" s="159"/>
      <c r="O9" s="159"/>
      <c r="P9" s="159"/>
      <c r="Q9" s="159"/>
      <c r="R9" s="159"/>
      <c r="S9" s="159">
        <v>3</v>
      </c>
      <c r="T9" s="179">
        <v>3</v>
      </c>
      <c r="U9" s="179">
        <v>3</v>
      </c>
      <c r="V9" s="179">
        <v>3</v>
      </c>
      <c r="W9" s="179">
        <v>3</v>
      </c>
      <c r="X9" s="179">
        <v>3</v>
      </c>
      <c r="Y9" s="179">
        <v>3</v>
      </c>
      <c r="Z9" s="179">
        <v>3</v>
      </c>
      <c r="AA9" s="159">
        <f aca="true" t="shared" si="1" ref="AA9:AA64">SUM(F9:Z9)</f>
        <v>24</v>
      </c>
      <c r="AB9" s="159"/>
      <c r="AC9" s="159">
        <f aca="true" t="shared" si="2" ref="AC9:AC64">AA9+AB9</f>
        <v>24</v>
      </c>
      <c r="AD9" s="160" t="s">
        <v>347</v>
      </c>
      <c r="AE9" s="162"/>
      <c r="AG9" s="153" t="s">
        <v>318</v>
      </c>
      <c r="AH9" s="155" t="s">
        <v>49</v>
      </c>
    </row>
    <row r="10" spans="1:33" ht="26.25" customHeight="1">
      <c r="A10" s="157">
        <v>3</v>
      </c>
      <c r="B10" s="157" t="s">
        <v>258</v>
      </c>
      <c r="C10" s="161" t="s">
        <v>36</v>
      </c>
      <c r="D10" s="161" t="s">
        <v>180</v>
      </c>
      <c r="E10" s="158">
        <f t="shared" si="0"/>
        <v>8</v>
      </c>
      <c r="F10" s="179"/>
      <c r="G10" s="179"/>
      <c r="H10" s="179"/>
      <c r="I10" s="179"/>
      <c r="J10" s="179"/>
      <c r="K10" s="179">
        <v>3</v>
      </c>
      <c r="L10" s="179">
        <v>3</v>
      </c>
      <c r="M10" s="159">
        <v>3</v>
      </c>
      <c r="N10" s="159">
        <v>3</v>
      </c>
      <c r="O10" s="159">
        <v>3</v>
      </c>
      <c r="P10" s="159">
        <v>3</v>
      </c>
      <c r="Q10" s="159">
        <v>3</v>
      </c>
      <c r="R10" s="159">
        <v>3</v>
      </c>
      <c r="S10" s="159"/>
      <c r="T10" s="179"/>
      <c r="U10" s="179"/>
      <c r="V10" s="179"/>
      <c r="W10" s="179"/>
      <c r="X10" s="179"/>
      <c r="Y10" s="179"/>
      <c r="Z10" s="179"/>
      <c r="AA10" s="159">
        <f t="shared" si="1"/>
        <v>24</v>
      </c>
      <c r="AB10" s="159"/>
      <c r="AC10" s="159">
        <f t="shared" si="2"/>
        <v>24</v>
      </c>
      <c r="AD10" s="160" t="s">
        <v>348</v>
      </c>
      <c r="AE10" s="162" t="s">
        <v>312</v>
      </c>
      <c r="AG10" s="153" t="s">
        <v>317</v>
      </c>
    </row>
    <row r="11" spans="1:35" ht="12.75">
      <c r="A11" s="157">
        <v>4</v>
      </c>
      <c r="B11" s="157" t="s">
        <v>259</v>
      </c>
      <c r="C11" s="161" t="s">
        <v>35</v>
      </c>
      <c r="D11" s="161" t="s">
        <v>34</v>
      </c>
      <c r="E11" s="158">
        <f t="shared" si="0"/>
        <v>5</v>
      </c>
      <c r="F11" s="179">
        <v>3</v>
      </c>
      <c r="G11" s="179">
        <v>3</v>
      </c>
      <c r="H11" s="179">
        <v>3</v>
      </c>
      <c r="I11" s="179">
        <v>3</v>
      </c>
      <c r="J11" s="179">
        <v>3</v>
      </c>
      <c r="K11" s="179"/>
      <c r="L11" s="179"/>
      <c r="M11" s="159"/>
      <c r="N11" s="159"/>
      <c r="O11" s="159"/>
      <c r="P11" s="159"/>
      <c r="Q11" s="159"/>
      <c r="R11" s="159"/>
      <c r="S11" s="159"/>
      <c r="T11" s="179"/>
      <c r="U11" s="179"/>
      <c r="V11" s="179"/>
      <c r="W11" s="179"/>
      <c r="X11" s="179"/>
      <c r="Y11" s="179"/>
      <c r="Z11" s="179"/>
      <c r="AA11" s="159">
        <f t="shared" si="1"/>
        <v>15</v>
      </c>
      <c r="AB11" s="159"/>
      <c r="AC11" s="159">
        <f t="shared" si="2"/>
        <v>15</v>
      </c>
      <c r="AD11" s="160" t="s">
        <v>293</v>
      </c>
      <c r="AE11" s="162" t="s">
        <v>337</v>
      </c>
      <c r="AF11" s="162" t="s">
        <v>312</v>
      </c>
      <c r="AG11" s="153" t="s">
        <v>318</v>
      </c>
      <c r="AI11" s="155" t="s">
        <v>336</v>
      </c>
    </row>
    <row r="12" spans="1:33" ht="12.75">
      <c r="A12" s="157">
        <v>5</v>
      </c>
      <c r="B12" s="157" t="s">
        <v>37</v>
      </c>
      <c r="C12" s="161" t="s">
        <v>38</v>
      </c>
      <c r="D12" s="161" t="s">
        <v>39</v>
      </c>
      <c r="E12" s="158">
        <f t="shared" si="0"/>
        <v>21</v>
      </c>
      <c r="F12" s="217">
        <v>1</v>
      </c>
      <c r="G12" s="179">
        <v>1</v>
      </c>
      <c r="H12" s="179">
        <v>1</v>
      </c>
      <c r="I12" s="179">
        <v>1</v>
      </c>
      <c r="J12" s="179">
        <v>1</v>
      </c>
      <c r="K12" s="179">
        <v>1</v>
      </c>
      <c r="L12" s="179">
        <v>1</v>
      </c>
      <c r="M12" s="191">
        <v>1</v>
      </c>
      <c r="N12" s="159">
        <v>1</v>
      </c>
      <c r="O12" s="191">
        <v>1</v>
      </c>
      <c r="P12" s="191">
        <v>1</v>
      </c>
      <c r="Q12" s="159">
        <v>1</v>
      </c>
      <c r="R12" s="159">
        <v>1</v>
      </c>
      <c r="S12" s="159">
        <v>1</v>
      </c>
      <c r="T12" s="179">
        <v>1</v>
      </c>
      <c r="U12" s="217">
        <v>1</v>
      </c>
      <c r="V12" s="217">
        <v>1</v>
      </c>
      <c r="W12" s="217">
        <v>1</v>
      </c>
      <c r="X12" s="217">
        <v>1</v>
      </c>
      <c r="Y12" s="217">
        <v>1</v>
      </c>
      <c r="Z12" s="179">
        <v>1</v>
      </c>
      <c r="AA12" s="159">
        <v>24</v>
      </c>
      <c r="AB12" s="159"/>
      <c r="AC12" s="159">
        <f t="shared" si="2"/>
        <v>24</v>
      </c>
      <c r="AD12" s="160" t="s">
        <v>291</v>
      </c>
      <c r="AE12" s="162" t="s">
        <v>337</v>
      </c>
      <c r="AF12" s="162" t="s">
        <v>312</v>
      </c>
      <c r="AG12" s="153" t="s">
        <v>317</v>
      </c>
    </row>
    <row r="13" spans="1:33" ht="15">
      <c r="A13" s="157">
        <v>6</v>
      </c>
      <c r="B13" s="157" t="s">
        <v>40</v>
      </c>
      <c r="C13" s="161" t="s">
        <v>41</v>
      </c>
      <c r="D13" s="161" t="s">
        <v>153</v>
      </c>
      <c r="E13" s="158">
        <f t="shared" si="0"/>
        <v>14</v>
      </c>
      <c r="F13" s="179">
        <v>2</v>
      </c>
      <c r="G13" s="179">
        <v>2</v>
      </c>
      <c r="H13" s="179">
        <v>2</v>
      </c>
      <c r="I13" s="179">
        <v>2</v>
      </c>
      <c r="J13" s="218">
        <v>2</v>
      </c>
      <c r="K13" s="179">
        <v>2</v>
      </c>
      <c r="L13" s="179">
        <v>2</v>
      </c>
      <c r="M13" s="159"/>
      <c r="N13" s="159"/>
      <c r="O13" s="159"/>
      <c r="P13" s="159"/>
      <c r="Q13" s="159"/>
      <c r="R13" s="159"/>
      <c r="S13" s="159"/>
      <c r="T13" s="220">
        <v>2</v>
      </c>
      <c r="U13" s="220">
        <v>2</v>
      </c>
      <c r="V13" s="220">
        <v>2</v>
      </c>
      <c r="W13" s="179">
        <v>2</v>
      </c>
      <c r="X13" s="179">
        <v>2</v>
      </c>
      <c r="Y13" s="179">
        <v>2</v>
      </c>
      <c r="Z13" s="179">
        <v>2</v>
      </c>
      <c r="AA13" s="159">
        <f t="shared" si="1"/>
        <v>28</v>
      </c>
      <c r="AB13" s="159"/>
      <c r="AC13" s="159">
        <f t="shared" si="2"/>
        <v>28</v>
      </c>
      <c r="AD13" s="160" t="s">
        <v>349</v>
      </c>
      <c r="AE13" s="162"/>
      <c r="AG13" s="153" t="s">
        <v>317</v>
      </c>
    </row>
    <row r="14" spans="1:33" ht="27" customHeight="1">
      <c r="A14" s="157">
        <v>7</v>
      </c>
      <c r="B14" s="157" t="s">
        <v>42</v>
      </c>
      <c r="C14" s="161" t="s">
        <v>256</v>
      </c>
      <c r="D14" s="161" t="s">
        <v>153</v>
      </c>
      <c r="E14" s="158">
        <f t="shared" si="0"/>
        <v>7</v>
      </c>
      <c r="F14" s="179"/>
      <c r="G14" s="179"/>
      <c r="H14" s="179"/>
      <c r="I14" s="179"/>
      <c r="J14" s="179"/>
      <c r="K14" s="179"/>
      <c r="L14" s="179"/>
      <c r="M14" s="159">
        <v>2</v>
      </c>
      <c r="N14" s="159">
        <v>2</v>
      </c>
      <c r="O14" s="159">
        <v>2</v>
      </c>
      <c r="P14" s="159">
        <v>2</v>
      </c>
      <c r="Q14" s="159">
        <v>2</v>
      </c>
      <c r="R14" s="159">
        <v>2</v>
      </c>
      <c r="S14" s="159">
        <v>2</v>
      </c>
      <c r="T14" s="179"/>
      <c r="U14" s="179"/>
      <c r="V14" s="179"/>
      <c r="W14" s="179"/>
      <c r="X14" s="179"/>
      <c r="Y14" s="179"/>
      <c r="Z14" s="179"/>
      <c r="AA14" s="159">
        <f t="shared" si="1"/>
        <v>14</v>
      </c>
      <c r="AB14" s="159">
        <v>12</v>
      </c>
      <c r="AC14" s="159">
        <f t="shared" si="2"/>
        <v>26</v>
      </c>
      <c r="AD14" s="160" t="s">
        <v>350</v>
      </c>
      <c r="AE14" s="162" t="s">
        <v>312</v>
      </c>
      <c r="AG14" s="153" t="s">
        <v>317</v>
      </c>
    </row>
    <row r="15" spans="1:33" ht="12.75">
      <c r="A15" s="157">
        <v>8</v>
      </c>
      <c r="B15" s="157" t="s">
        <v>112</v>
      </c>
      <c r="C15" s="161" t="s">
        <v>44</v>
      </c>
      <c r="D15" s="161" t="s">
        <v>45</v>
      </c>
      <c r="E15" s="158">
        <f t="shared" si="0"/>
        <v>7</v>
      </c>
      <c r="F15" s="179"/>
      <c r="G15" s="179"/>
      <c r="H15" s="179"/>
      <c r="I15" s="179"/>
      <c r="J15" s="179"/>
      <c r="K15" s="179"/>
      <c r="L15" s="179"/>
      <c r="M15" s="159">
        <v>4</v>
      </c>
      <c r="N15" s="159">
        <v>4</v>
      </c>
      <c r="O15" s="159">
        <v>4</v>
      </c>
      <c r="P15" s="159">
        <v>4</v>
      </c>
      <c r="Q15" s="159">
        <v>4</v>
      </c>
      <c r="R15" s="159">
        <v>4</v>
      </c>
      <c r="S15" s="159">
        <v>4</v>
      </c>
      <c r="T15" s="179"/>
      <c r="U15" s="179"/>
      <c r="V15" s="179"/>
      <c r="W15" s="179"/>
      <c r="X15" s="179"/>
      <c r="Y15" s="179"/>
      <c r="Z15" s="179"/>
      <c r="AA15" s="159">
        <f t="shared" si="1"/>
        <v>28</v>
      </c>
      <c r="AB15" s="159"/>
      <c r="AC15" s="159">
        <f t="shared" si="2"/>
        <v>28</v>
      </c>
      <c r="AD15" s="160" t="s">
        <v>351</v>
      </c>
      <c r="AE15" s="162"/>
      <c r="AG15" s="153" t="s">
        <v>318</v>
      </c>
    </row>
    <row r="16" spans="1:33" ht="12.75">
      <c r="A16" s="157">
        <v>9</v>
      </c>
      <c r="B16" s="157" t="s">
        <v>113</v>
      </c>
      <c r="C16" s="161" t="s">
        <v>104</v>
      </c>
      <c r="D16" s="161" t="s">
        <v>45</v>
      </c>
      <c r="E16" s="158">
        <f t="shared" si="0"/>
        <v>7</v>
      </c>
      <c r="F16" s="179"/>
      <c r="G16" s="179"/>
      <c r="H16" s="179"/>
      <c r="I16" s="179"/>
      <c r="J16" s="179"/>
      <c r="K16" s="179"/>
      <c r="L16" s="179"/>
      <c r="M16" s="159"/>
      <c r="N16" s="159"/>
      <c r="O16" s="159"/>
      <c r="P16" s="159"/>
      <c r="Q16" s="159"/>
      <c r="R16" s="159"/>
      <c r="S16" s="159"/>
      <c r="T16" s="220">
        <v>4</v>
      </c>
      <c r="U16" s="220">
        <v>4</v>
      </c>
      <c r="V16" s="220">
        <v>4</v>
      </c>
      <c r="W16" s="179">
        <v>4</v>
      </c>
      <c r="X16" s="179">
        <v>4</v>
      </c>
      <c r="Y16" s="179">
        <v>4</v>
      </c>
      <c r="Z16" s="179">
        <v>4</v>
      </c>
      <c r="AA16" s="159">
        <f t="shared" si="1"/>
        <v>28</v>
      </c>
      <c r="AB16" s="159"/>
      <c r="AC16" s="159">
        <f t="shared" si="2"/>
        <v>28</v>
      </c>
      <c r="AD16" s="160" t="s">
        <v>352</v>
      </c>
      <c r="AE16" s="162"/>
      <c r="AG16" s="153" t="s">
        <v>317</v>
      </c>
    </row>
    <row r="17" spans="1:35" ht="12.75">
      <c r="A17" s="157">
        <v>10</v>
      </c>
      <c r="B17" s="157" t="s">
        <v>114</v>
      </c>
      <c r="C17" s="161" t="s">
        <v>46</v>
      </c>
      <c r="D17" s="161" t="s">
        <v>45</v>
      </c>
      <c r="E17" s="158">
        <f t="shared" si="0"/>
        <v>3</v>
      </c>
      <c r="F17" s="179">
        <v>4</v>
      </c>
      <c r="G17" s="179">
        <v>4</v>
      </c>
      <c r="H17" s="179">
        <v>4</v>
      </c>
      <c r="I17" s="179"/>
      <c r="J17" s="179"/>
      <c r="K17" s="179"/>
      <c r="L17" s="179"/>
      <c r="M17" s="159"/>
      <c r="N17" s="159"/>
      <c r="O17" s="159"/>
      <c r="P17" s="159"/>
      <c r="Q17" s="159"/>
      <c r="R17" s="159"/>
      <c r="S17" s="159"/>
      <c r="T17" s="179"/>
      <c r="U17" s="179"/>
      <c r="V17" s="179"/>
      <c r="W17" s="179"/>
      <c r="X17" s="179"/>
      <c r="Y17" s="179"/>
      <c r="Z17" s="179"/>
      <c r="AA17" s="159">
        <f t="shared" si="1"/>
        <v>12</v>
      </c>
      <c r="AB17" s="159"/>
      <c r="AC17" s="159">
        <f t="shared" si="2"/>
        <v>12</v>
      </c>
      <c r="AD17" s="160" t="s">
        <v>287</v>
      </c>
      <c r="AE17" s="162" t="s">
        <v>312</v>
      </c>
      <c r="AG17" s="153" t="s">
        <v>318</v>
      </c>
      <c r="AI17" s="155" t="s">
        <v>336</v>
      </c>
    </row>
    <row r="18" spans="1:35" ht="12.75">
      <c r="A18" s="157">
        <v>11</v>
      </c>
      <c r="B18" s="157" t="s">
        <v>115</v>
      </c>
      <c r="C18" s="161" t="s">
        <v>47</v>
      </c>
      <c r="D18" s="161" t="s">
        <v>45</v>
      </c>
      <c r="E18" s="158">
        <f t="shared" si="0"/>
        <v>4</v>
      </c>
      <c r="F18" s="179"/>
      <c r="G18" s="179"/>
      <c r="H18" s="179"/>
      <c r="I18" s="179">
        <v>4</v>
      </c>
      <c r="J18" s="179">
        <v>4</v>
      </c>
      <c r="K18" s="179">
        <v>4</v>
      </c>
      <c r="L18" s="179">
        <v>4</v>
      </c>
      <c r="M18" s="159"/>
      <c r="N18" s="159"/>
      <c r="O18" s="159"/>
      <c r="P18" s="193"/>
      <c r="Q18" s="193"/>
      <c r="R18" s="193"/>
      <c r="S18" s="193"/>
      <c r="T18" s="179"/>
      <c r="U18" s="179"/>
      <c r="V18" s="179"/>
      <c r="W18" s="179"/>
      <c r="X18" s="179"/>
      <c r="Y18" s="179"/>
      <c r="Z18" s="179"/>
      <c r="AA18" s="159">
        <f t="shared" si="1"/>
        <v>16</v>
      </c>
      <c r="AB18" s="159"/>
      <c r="AC18" s="159">
        <f t="shared" si="2"/>
        <v>16</v>
      </c>
      <c r="AD18" s="160" t="s">
        <v>292</v>
      </c>
      <c r="AE18" s="162" t="s">
        <v>312</v>
      </c>
      <c r="AG18" s="153" t="s">
        <v>317</v>
      </c>
      <c r="AI18" s="155" t="s">
        <v>336</v>
      </c>
    </row>
    <row r="19" spans="1:33" ht="12.75">
      <c r="A19" s="157">
        <v>12</v>
      </c>
      <c r="B19" s="157" t="s">
        <v>48</v>
      </c>
      <c r="C19" s="161" t="s">
        <v>182</v>
      </c>
      <c r="D19" s="161" t="s">
        <v>271</v>
      </c>
      <c r="E19" s="158">
        <f t="shared" si="0"/>
        <v>14</v>
      </c>
      <c r="F19" s="179"/>
      <c r="G19" s="179"/>
      <c r="H19" s="179"/>
      <c r="I19" s="179"/>
      <c r="J19" s="179"/>
      <c r="K19" s="179"/>
      <c r="L19" s="179"/>
      <c r="M19" s="159">
        <v>2</v>
      </c>
      <c r="N19" s="159">
        <v>2</v>
      </c>
      <c r="O19" s="159">
        <v>2</v>
      </c>
      <c r="P19" s="159">
        <v>2</v>
      </c>
      <c r="Q19" s="159">
        <v>2</v>
      </c>
      <c r="R19" s="159">
        <v>2</v>
      </c>
      <c r="S19" s="159">
        <v>2</v>
      </c>
      <c r="T19" s="179">
        <v>2</v>
      </c>
      <c r="U19" s="179">
        <v>2</v>
      </c>
      <c r="V19" s="179">
        <v>2</v>
      </c>
      <c r="W19" s="179">
        <v>2</v>
      </c>
      <c r="X19" s="179">
        <v>2</v>
      </c>
      <c r="Y19" s="179">
        <v>2</v>
      </c>
      <c r="Z19" s="179">
        <v>2</v>
      </c>
      <c r="AA19" s="159">
        <f t="shared" si="1"/>
        <v>28</v>
      </c>
      <c r="AB19" s="159"/>
      <c r="AC19" s="159">
        <f t="shared" si="2"/>
        <v>28</v>
      </c>
      <c r="AD19" s="160" t="s">
        <v>353</v>
      </c>
      <c r="AE19" s="162"/>
      <c r="AG19" s="153" t="s">
        <v>317</v>
      </c>
    </row>
    <row r="20" spans="1:31" ht="12.75">
      <c r="A20" s="157"/>
      <c r="B20" s="157"/>
      <c r="C20" s="161"/>
      <c r="D20" s="161" t="s">
        <v>262</v>
      </c>
      <c r="E20" s="158">
        <f t="shared" si="0"/>
        <v>0</v>
      </c>
      <c r="F20" s="179"/>
      <c r="G20" s="179"/>
      <c r="H20" s="179"/>
      <c r="I20" s="179"/>
      <c r="J20" s="179"/>
      <c r="K20" s="179"/>
      <c r="L20" s="179"/>
      <c r="M20" s="159"/>
      <c r="N20" s="159"/>
      <c r="O20" s="159"/>
      <c r="P20" s="159"/>
      <c r="Q20" s="159"/>
      <c r="R20" s="159"/>
      <c r="S20" s="159"/>
      <c r="T20" s="179"/>
      <c r="U20" s="179"/>
      <c r="V20" s="179"/>
      <c r="W20" s="179"/>
      <c r="X20" s="179"/>
      <c r="Y20" s="179"/>
      <c r="Z20" s="179"/>
      <c r="AA20" s="159"/>
      <c r="AB20" s="159"/>
      <c r="AC20" s="159"/>
      <c r="AD20" s="160"/>
      <c r="AE20" s="162"/>
    </row>
    <row r="21" spans="1:35" ht="25.5">
      <c r="A21" s="157">
        <v>13</v>
      </c>
      <c r="B21" s="157" t="s">
        <v>49</v>
      </c>
      <c r="C21" s="161" t="s">
        <v>226</v>
      </c>
      <c r="D21" s="161" t="s">
        <v>227</v>
      </c>
      <c r="E21" s="158">
        <f t="shared" si="0"/>
        <v>7</v>
      </c>
      <c r="F21" s="229">
        <v>2</v>
      </c>
      <c r="G21" s="179">
        <v>2</v>
      </c>
      <c r="H21" s="179">
        <v>2</v>
      </c>
      <c r="I21" s="179">
        <v>2</v>
      </c>
      <c r="J21" s="179">
        <v>2</v>
      </c>
      <c r="K21" s="179">
        <v>2</v>
      </c>
      <c r="L21" s="179">
        <v>2</v>
      </c>
      <c r="M21" s="159"/>
      <c r="N21" s="159"/>
      <c r="O21" s="159"/>
      <c r="P21" s="159"/>
      <c r="Q21" s="159"/>
      <c r="R21" s="159"/>
      <c r="S21" s="159"/>
      <c r="T21" s="179"/>
      <c r="U21" s="179"/>
      <c r="V21" s="179"/>
      <c r="W21" s="179"/>
      <c r="X21" s="179"/>
      <c r="Y21" s="179"/>
      <c r="Z21" s="179"/>
      <c r="AA21" s="159">
        <f t="shared" si="1"/>
        <v>14</v>
      </c>
      <c r="AB21" s="159"/>
      <c r="AC21" s="159">
        <f>AA21+AA22</f>
        <v>30</v>
      </c>
      <c r="AD21" s="160" t="s">
        <v>294</v>
      </c>
      <c r="AE21" s="162"/>
      <c r="AG21" s="153" t="s">
        <v>318</v>
      </c>
      <c r="AI21" s="155" t="s">
        <v>336</v>
      </c>
    </row>
    <row r="22" spans="1:31" ht="12.75">
      <c r="A22" s="165"/>
      <c r="B22" s="157"/>
      <c r="C22" s="161"/>
      <c r="D22" s="161" t="s">
        <v>262</v>
      </c>
      <c r="E22" s="158">
        <f t="shared" si="0"/>
        <v>8</v>
      </c>
      <c r="F22" s="179"/>
      <c r="G22" s="179"/>
      <c r="H22" s="179"/>
      <c r="I22" s="179"/>
      <c r="J22" s="179"/>
      <c r="K22" s="179"/>
      <c r="L22" s="179"/>
      <c r="M22" s="193"/>
      <c r="N22" s="193"/>
      <c r="O22" s="193"/>
      <c r="P22" s="193">
        <v>2</v>
      </c>
      <c r="Q22" s="193">
        <v>2</v>
      </c>
      <c r="R22" s="193">
        <v>2</v>
      </c>
      <c r="S22" s="193">
        <v>2</v>
      </c>
      <c r="T22" s="179"/>
      <c r="U22" s="179"/>
      <c r="V22" s="179"/>
      <c r="W22" s="179">
        <v>2</v>
      </c>
      <c r="X22" s="179">
        <v>2</v>
      </c>
      <c r="Y22" s="179">
        <v>2</v>
      </c>
      <c r="Z22" s="179">
        <v>2</v>
      </c>
      <c r="AA22" s="159">
        <f t="shared" si="1"/>
        <v>16</v>
      </c>
      <c r="AB22" s="159"/>
      <c r="AC22" s="159"/>
      <c r="AD22" s="160" t="s">
        <v>261</v>
      </c>
      <c r="AE22" s="162"/>
    </row>
    <row r="23" spans="1:31" ht="15" customHeight="1">
      <c r="A23" s="157"/>
      <c r="B23" s="157" t="s">
        <v>181</v>
      </c>
      <c r="C23" s="161" t="s">
        <v>256</v>
      </c>
      <c r="D23" s="161" t="s">
        <v>262</v>
      </c>
      <c r="E23" s="158">
        <f t="shared" si="0"/>
        <v>4</v>
      </c>
      <c r="F23" s="179"/>
      <c r="G23" s="179"/>
      <c r="H23" s="179"/>
      <c r="I23" s="220">
        <v>3</v>
      </c>
      <c r="J23" s="179">
        <v>3</v>
      </c>
      <c r="K23" s="179">
        <v>3</v>
      </c>
      <c r="L23" s="179">
        <v>3</v>
      </c>
      <c r="M23" s="159"/>
      <c r="N23" s="159"/>
      <c r="O23" s="159"/>
      <c r="P23" s="159"/>
      <c r="Q23" s="159"/>
      <c r="R23" s="159"/>
      <c r="S23" s="159"/>
      <c r="T23" s="179"/>
      <c r="U23" s="179"/>
      <c r="V23" s="220"/>
      <c r="W23" s="220"/>
      <c r="X23" s="220"/>
      <c r="Y23" s="220"/>
      <c r="Z23" s="220"/>
      <c r="AA23" s="159">
        <f t="shared" si="1"/>
        <v>12</v>
      </c>
      <c r="AB23" s="159"/>
      <c r="AC23" s="159">
        <f t="shared" si="2"/>
        <v>12</v>
      </c>
      <c r="AD23" s="160" t="s">
        <v>261</v>
      </c>
      <c r="AE23" s="162"/>
    </row>
    <row r="24" spans="1:33" ht="21" customHeight="1">
      <c r="A24" s="157">
        <v>14</v>
      </c>
      <c r="B24" s="157" t="s">
        <v>272</v>
      </c>
      <c r="C24" s="161" t="s">
        <v>52</v>
      </c>
      <c r="D24" s="161" t="s">
        <v>274</v>
      </c>
      <c r="E24" s="158">
        <f t="shared" si="0"/>
        <v>0</v>
      </c>
      <c r="F24" s="179"/>
      <c r="G24" s="179"/>
      <c r="H24" s="179"/>
      <c r="I24" s="179"/>
      <c r="J24" s="179"/>
      <c r="K24" s="179"/>
      <c r="L24" s="179"/>
      <c r="M24" s="193"/>
      <c r="N24" s="193"/>
      <c r="O24" s="193"/>
      <c r="P24" s="193"/>
      <c r="Q24" s="193"/>
      <c r="R24" s="193"/>
      <c r="S24" s="193"/>
      <c r="T24" s="179"/>
      <c r="U24" s="179"/>
      <c r="V24" s="179"/>
      <c r="W24" s="179"/>
      <c r="X24" s="179"/>
      <c r="Y24" s="179"/>
      <c r="Z24" s="179"/>
      <c r="AA24" s="159">
        <f t="shared" si="1"/>
        <v>0</v>
      </c>
      <c r="AB24" s="159"/>
      <c r="AC24" s="159">
        <f>AA24+AA25</f>
        <v>25</v>
      </c>
      <c r="AD24" s="160" t="s">
        <v>354</v>
      </c>
      <c r="AE24" s="162"/>
      <c r="AG24" s="153" t="s">
        <v>317</v>
      </c>
    </row>
    <row r="25" spans="1:31" ht="12.75">
      <c r="A25" s="157"/>
      <c r="B25" s="157"/>
      <c r="C25" s="161"/>
      <c r="D25" s="161" t="s">
        <v>231</v>
      </c>
      <c r="E25" s="158">
        <f t="shared" si="0"/>
        <v>7</v>
      </c>
      <c r="F25" s="179"/>
      <c r="G25" s="179"/>
      <c r="H25" s="179"/>
      <c r="I25" s="179"/>
      <c r="J25" s="179"/>
      <c r="K25" s="179"/>
      <c r="L25" s="179"/>
      <c r="M25" s="159"/>
      <c r="N25" s="159"/>
      <c r="O25" s="159"/>
      <c r="P25" s="159"/>
      <c r="Q25" s="159"/>
      <c r="R25" s="159"/>
      <c r="S25" s="159"/>
      <c r="T25" s="232">
        <v>3</v>
      </c>
      <c r="U25" s="232">
        <v>3</v>
      </c>
      <c r="V25" s="232">
        <v>3</v>
      </c>
      <c r="W25" s="232">
        <v>4</v>
      </c>
      <c r="X25" s="232">
        <v>4</v>
      </c>
      <c r="Y25" s="232">
        <v>4</v>
      </c>
      <c r="Z25" s="232">
        <v>4</v>
      </c>
      <c r="AA25" s="159">
        <f t="shared" si="1"/>
        <v>25</v>
      </c>
      <c r="AB25" s="159"/>
      <c r="AC25" s="159"/>
      <c r="AD25" s="160" t="s">
        <v>261</v>
      </c>
      <c r="AE25" s="162"/>
    </row>
    <row r="26" spans="1:33" ht="24" customHeight="1">
      <c r="A26" s="157">
        <v>15</v>
      </c>
      <c r="B26" s="157" t="s">
        <v>50</v>
      </c>
      <c r="C26" s="161" t="s">
        <v>53</v>
      </c>
      <c r="D26" s="161" t="s">
        <v>230</v>
      </c>
      <c r="E26" s="158">
        <f t="shared" si="0"/>
        <v>7</v>
      </c>
      <c r="F26" s="179"/>
      <c r="G26" s="179"/>
      <c r="H26" s="179"/>
      <c r="I26" s="179"/>
      <c r="J26" s="179"/>
      <c r="K26" s="179"/>
      <c r="L26" s="179"/>
      <c r="M26" s="159">
        <v>2</v>
      </c>
      <c r="N26" s="159">
        <v>2</v>
      </c>
      <c r="O26" s="159">
        <v>2</v>
      </c>
      <c r="P26" s="159">
        <v>2</v>
      </c>
      <c r="Q26" s="159">
        <v>2</v>
      </c>
      <c r="R26" s="159">
        <v>2</v>
      </c>
      <c r="S26" s="159">
        <v>2</v>
      </c>
      <c r="T26" s="179"/>
      <c r="U26" s="179"/>
      <c r="V26" s="179"/>
      <c r="W26" s="179"/>
      <c r="X26" s="179"/>
      <c r="Y26" s="179"/>
      <c r="Z26" s="179"/>
      <c r="AA26" s="159">
        <f t="shared" si="1"/>
        <v>14</v>
      </c>
      <c r="AB26" s="159"/>
      <c r="AC26" s="159">
        <f>AA26+AA27</f>
        <v>28</v>
      </c>
      <c r="AD26" s="160" t="s">
        <v>355</v>
      </c>
      <c r="AE26" s="162"/>
      <c r="AG26" s="153" t="s">
        <v>317</v>
      </c>
    </row>
    <row r="27" spans="1:31" ht="15" customHeight="1">
      <c r="A27" s="157"/>
      <c r="B27" s="157"/>
      <c r="C27" s="161"/>
      <c r="D27" s="161" t="s">
        <v>231</v>
      </c>
      <c r="E27" s="158">
        <f t="shared" si="0"/>
        <v>7</v>
      </c>
      <c r="F27" s="232">
        <v>2</v>
      </c>
      <c r="G27" s="232">
        <v>2</v>
      </c>
      <c r="H27" s="232">
        <v>2</v>
      </c>
      <c r="I27" s="232">
        <v>2</v>
      </c>
      <c r="J27" s="232">
        <v>2</v>
      </c>
      <c r="K27" s="232">
        <v>2</v>
      </c>
      <c r="L27" s="232">
        <v>2</v>
      </c>
      <c r="M27" s="159"/>
      <c r="N27" s="159"/>
      <c r="O27" s="159"/>
      <c r="P27" s="159"/>
      <c r="Q27" s="159"/>
      <c r="R27" s="159"/>
      <c r="S27" s="159"/>
      <c r="T27" s="179"/>
      <c r="U27" s="179"/>
      <c r="V27" s="179"/>
      <c r="W27" s="179"/>
      <c r="X27" s="179"/>
      <c r="Y27" s="179"/>
      <c r="Z27" s="179"/>
      <c r="AA27" s="159">
        <f t="shared" si="1"/>
        <v>14</v>
      </c>
      <c r="AB27" s="159"/>
      <c r="AC27" s="159"/>
      <c r="AD27" s="160" t="s">
        <v>261</v>
      </c>
      <c r="AE27" s="162"/>
    </row>
    <row r="28" spans="1:33" ht="12.75">
      <c r="A28" s="157">
        <v>16</v>
      </c>
      <c r="B28" s="157" t="s">
        <v>51</v>
      </c>
      <c r="C28" s="161" t="s">
        <v>106</v>
      </c>
      <c r="D28" s="161" t="s">
        <v>230</v>
      </c>
      <c r="E28" s="158">
        <f t="shared" si="0"/>
        <v>14</v>
      </c>
      <c r="F28" s="179">
        <v>2</v>
      </c>
      <c r="G28" s="179">
        <v>2</v>
      </c>
      <c r="H28" s="179">
        <v>2</v>
      </c>
      <c r="I28" s="220">
        <v>2</v>
      </c>
      <c r="J28" s="220">
        <v>2</v>
      </c>
      <c r="K28" s="220">
        <v>2</v>
      </c>
      <c r="L28" s="220">
        <v>2</v>
      </c>
      <c r="M28" s="159"/>
      <c r="N28" s="159"/>
      <c r="O28" s="159"/>
      <c r="P28" s="193"/>
      <c r="Q28" s="193"/>
      <c r="R28" s="193"/>
      <c r="S28" s="193"/>
      <c r="T28" s="179">
        <v>2</v>
      </c>
      <c r="U28" s="179">
        <v>2</v>
      </c>
      <c r="V28" s="179">
        <v>2</v>
      </c>
      <c r="W28" s="179">
        <v>2</v>
      </c>
      <c r="X28" s="179">
        <v>2</v>
      </c>
      <c r="Y28" s="179">
        <v>2</v>
      </c>
      <c r="Z28" s="179">
        <v>2</v>
      </c>
      <c r="AA28" s="159">
        <f t="shared" si="1"/>
        <v>28</v>
      </c>
      <c r="AB28" s="159"/>
      <c r="AC28" s="159">
        <f>AA28+AA29</f>
        <v>28</v>
      </c>
      <c r="AD28" s="160" t="s">
        <v>295</v>
      </c>
      <c r="AE28" s="162"/>
      <c r="AG28" s="153" t="s">
        <v>317</v>
      </c>
    </row>
    <row r="29" spans="1:31" ht="12.75">
      <c r="A29" s="157"/>
      <c r="B29" s="157"/>
      <c r="C29" s="161"/>
      <c r="D29" s="161" t="s">
        <v>183</v>
      </c>
      <c r="E29" s="158">
        <f t="shared" si="0"/>
        <v>0</v>
      </c>
      <c r="F29" s="219"/>
      <c r="G29" s="220"/>
      <c r="H29" s="220"/>
      <c r="I29" s="179"/>
      <c r="J29" s="179"/>
      <c r="K29" s="179"/>
      <c r="L29" s="179"/>
      <c r="M29" s="159"/>
      <c r="N29" s="159"/>
      <c r="O29" s="159"/>
      <c r="P29" s="159"/>
      <c r="Q29" s="159"/>
      <c r="R29" s="159"/>
      <c r="S29" s="159"/>
      <c r="T29" s="179"/>
      <c r="U29" s="179"/>
      <c r="V29" s="179"/>
      <c r="W29" s="179"/>
      <c r="X29" s="179"/>
      <c r="Y29" s="179"/>
      <c r="Z29" s="179"/>
      <c r="AA29" s="159">
        <f t="shared" si="1"/>
        <v>0</v>
      </c>
      <c r="AB29" s="159"/>
      <c r="AC29" s="159"/>
      <c r="AD29" s="160" t="s">
        <v>261</v>
      </c>
      <c r="AE29" s="162"/>
    </row>
    <row r="30" spans="1:33" ht="25.5">
      <c r="A30" s="157">
        <v>17</v>
      </c>
      <c r="B30" s="157" t="s">
        <v>54</v>
      </c>
      <c r="C30" s="161" t="s">
        <v>55</v>
      </c>
      <c r="D30" s="161" t="s">
        <v>136</v>
      </c>
      <c r="E30" s="158">
        <f t="shared" si="0"/>
        <v>11</v>
      </c>
      <c r="F30" s="179"/>
      <c r="G30" s="179"/>
      <c r="H30" s="179"/>
      <c r="I30" s="220">
        <v>3</v>
      </c>
      <c r="J30" s="220">
        <v>3</v>
      </c>
      <c r="K30" s="220">
        <v>3</v>
      </c>
      <c r="L30" s="220">
        <v>3</v>
      </c>
      <c r="M30" s="159"/>
      <c r="N30" s="159"/>
      <c r="O30" s="159"/>
      <c r="P30" s="159"/>
      <c r="Q30" s="159"/>
      <c r="R30" s="159"/>
      <c r="S30" s="159"/>
      <c r="T30" s="179">
        <v>2</v>
      </c>
      <c r="U30" s="179">
        <v>2</v>
      </c>
      <c r="V30" s="179">
        <v>2</v>
      </c>
      <c r="W30" s="179">
        <v>2</v>
      </c>
      <c r="X30" s="179">
        <v>2</v>
      </c>
      <c r="Y30" s="179">
        <v>2</v>
      </c>
      <c r="Z30" s="179">
        <v>2</v>
      </c>
      <c r="AA30" s="159">
        <f t="shared" si="1"/>
        <v>26</v>
      </c>
      <c r="AB30" s="159"/>
      <c r="AC30" s="159">
        <f t="shared" si="2"/>
        <v>26</v>
      </c>
      <c r="AD30" s="160" t="s">
        <v>356</v>
      </c>
      <c r="AE30" s="162" t="s">
        <v>312</v>
      </c>
      <c r="AG30" s="153" t="s">
        <v>318</v>
      </c>
    </row>
    <row r="31" spans="1:33" ht="12.75">
      <c r="A31" s="157">
        <v>18</v>
      </c>
      <c r="B31" s="157" t="s">
        <v>56</v>
      </c>
      <c r="C31" s="161" t="s">
        <v>57</v>
      </c>
      <c r="D31" s="161" t="s">
        <v>136</v>
      </c>
      <c r="E31" s="158">
        <f t="shared" si="0"/>
        <v>10</v>
      </c>
      <c r="F31" s="179">
        <v>2</v>
      </c>
      <c r="G31" s="179">
        <v>2</v>
      </c>
      <c r="H31" s="179">
        <v>2</v>
      </c>
      <c r="I31" s="220"/>
      <c r="J31" s="220"/>
      <c r="K31" s="220"/>
      <c r="L31" s="220"/>
      <c r="M31" s="159">
        <v>3</v>
      </c>
      <c r="N31" s="159">
        <v>3</v>
      </c>
      <c r="O31" s="159">
        <v>3</v>
      </c>
      <c r="P31" s="159">
        <v>3</v>
      </c>
      <c r="Q31" s="159">
        <v>3</v>
      </c>
      <c r="R31" s="159">
        <v>3</v>
      </c>
      <c r="S31" s="159">
        <v>3</v>
      </c>
      <c r="T31" s="179"/>
      <c r="U31" s="179"/>
      <c r="V31" s="179"/>
      <c r="W31" s="179"/>
      <c r="X31" s="179"/>
      <c r="Y31" s="179"/>
      <c r="Z31" s="179"/>
      <c r="AA31" s="159">
        <f t="shared" si="1"/>
        <v>27</v>
      </c>
      <c r="AB31" s="159"/>
      <c r="AC31" s="159">
        <f t="shared" si="2"/>
        <v>27</v>
      </c>
      <c r="AD31" s="160" t="s">
        <v>286</v>
      </c>
      <c r="AE31" s="162"/>
      <c r="AG31" s="153" t="s">
        <v>318</v>
      </c>
    </row>
    <row r="32" spans="1:33" ht="12.75">
      <c r="A32" s="157">
        <v>19</v>
      </c>
      <c r="B32" s="157" t="s">
        <v>58</v>
      </c>
      <c r="C32" s="161" t="s">
        <v>59</v>
      </c>
      <c r="D32" s="161" t="s">
        <v>228</v>
      </c>
      <c r="E32" s="158">
        <f t="shared" si="0"/>
        <v>7</v>
      </c>
      <c r="F32" s="179"/>
      <c r="G32" s="179"/>
      <c r="H32" s="179"/>
      <c r="I32" s="179"/>
      <c r="J32" s="179"/>
      <c r="K32" s="179"/>
      <c r="L32" s="179"/>
      <c r="M32" s="159">
        <v>4</v>
      </c>
      <c r="N32" s="159">
        <v>4</v>
      </c>
      <c r="O32" s="159">
        <v>4</v>
      </c>
      <c r="P32" s="159">
        <v>4</v>
      </c>
      <c r="Q32" s="159">
        <v>4</v>
      </c>
      <c r="R32" s="159">
        <v>4</v>
      </c>
      <c r="S32" s="159">
        <v>4</v>
      </c>
      <c r="T32" s="179"/>
      <c r="U32" s="179"/>
      <c r="V32" s="179"/>
      <c r="W32" s="179"/>
      <c r="X32" s="179"/>
      <c r="Y32" s="179"/>
      <c r="Z32" s="179"/>
      <c r="AA32" s="159">
        <f t="shared" si="1"/>
        <v>28</v>
      </c>
      <c r="AB32" s="159"/>
      <c r="AC32" s="159">
        <f>AA32+AA33</f>
        <v>32</v>
      </c>
      <c r="AD32" s="160" t="s">
        <v>357</v>
      </c>
      <c r="AE32" s="162"/>
      <c r="AG32" s="153" t="s">
        <v>317</v>
      </c>
    </row>
    <row r="33" spans="1:31" ht="12.75">
      <c r="A33" s="157"/>
      <c r="B33" s="157"/>
      <c r="C33" s="161" t="s">
        <v>59</v>
      </c>
      <c r="D33" s="161" t="s">
        <v>229</v>
      </c>
      <c r="E33" s="158">
        <f t="shared" si="0"/>
        <v>2</v>
      </c>
      <c r="F33" s="179">
        <v>2</v>
      </c>
      <c r="G33" s="179">
        <v>2</v>
      </c>
      <c r="H33" s="179"/>
      <c r="I33" s="220"/>
      <c r="J33" s="179"/>
      <c r="K33" s="179"/>
      <c r="L33" s="179"/>
      <c r="M33" s="159"/>
      <c r="N33" s="159"/>
      <c r="O33" s="159"/>
      <c r="P33" s="159"/>
      <c r="Q33" s="159"/>
      <c r="R33" s="159"/>
      <c r="S33" s="159"/>
      <c r="T33" s="179"/>
      <c r="U33" s="179"/>
      <c r="V33" s="179"/>
      <c r="W33" s="179"/>
      <c r="X33" s="179"/>
      <c r="Y33" s="179"/>
      <c r="Z33" s="179"/>
      <c r="AA33" s="159">
        <f t="shared" si="1"/>
        <v>4</v>
      </c>
      <c r="AB33" s="159"/>
      <c r="AC33" s="159"/>
      <c r="AD33" s="160" t="s">
        <v>261</v>
      </c>
      <c r="AE33" s="162"/>
    </row>
    <row r="34" spans="1:34" ht="12.75">
      <c r="A34" s="157">
        <v>20</v>
      </c>
      <c r="B34" s="157" t="s">
        <v>60</v>
      </c>
      <c r="C34" s="161" t="s">
        <v>319</v>
      </c>
      <c r="D34" s="161" t="s">
        <v>7</v>
      </c>
      <c r="E34" s="158">
        <f t="shared" si="0"/>
        <v>6</v>
      </c>
      <c r="F34" s="179"/>
      <c r="G34" s="179"/>
      <c r="H34" s="179"/>
      <c r="I34" s="179"/>
      <c r="J34" s="179"/>
      <c r="K34" s="179"/>
      <c r="L34" s="179"/>
      <c r="M34" s="159">
        <v>2</v>
      </c>
      <c r="N34" s="159">
        <v>2</v>
      </c>
      <c r="O34" s="159">
        <v>2</v>
      </c>
      <c r="P34" s="159"/>
      <c r="Q34" s="159"/>
      <c r="R34" s="159"/>
      <c r="S34" s="159"/>
      <c r="T34" s="179">
        <v>4</v>
      </c>
      <c r="U34" s="179">
        <v>4</v>
      </c>
      <c r="V34" s="179">
        <v>4</v>
      </c>
      <c r="W34" s="179"/>
      <c r="X34" s="179"/>
      <c r="Y34" s="179"/>
      <c r="Z34" s="179"/>
      <c r="AA34" s="159">
        <f t="shared" si="1"/>
        <v>18</v>
      </c>
      <c r="AB34" s="159">
        <v>12</v>
      </c>
      <c r="AC34" s="159">
        <f t="shared" si="2"/>
        <v>30</v>
      </c>
      <c r="AD34" s="160" t="s">
        <v>343</v>
      </c>
      <c r="AE34" s="162"/>
      <c r="AG34" s="153" t="s">
        <v>318</v>
      </c>
      <c r="AH34" s="155" t="s">
        <v>49</v>
      </c>
    </row>
    <row r="35" spans="1:33" ht="12.75">
      <c r="A35" s="157">
        <v>21</v>
      </c>
      <c r="B35" s="157" t="s">
        <v>62</v>
      </c>
      <c r="C35" s="161" t="s">
        <v>147</v>
      </c>
      <c r="D35" s="161" t="s">
        <v>228</v>
      </c>
      <c r="E35" s="158">
        <f t="shared" si="0"/>
        <v>7</v>
      </c>
      <c r="F35" s="219"/>
      <c r="G35" s="220"/>
      <c r="H35" s="220"/>
      <c r="I35" s="179"/>
      <c r="J35" s="179"/>
      <c r="K35" s="179"/>
      <c r="L35" s="179"/>
      <c r="M35" s="159"/>
      <c r="N35" s="159"/>
      <c r="O35" s="159"/>
      <c r="P35" s="159"/>
      <c r="Q35" s="159"/>
      <c r="R35" s="159"/>
      <c r="S35" s="159"/>
      <c r="T35" s="179">
        <v>4</v>
      </c>
      <c r="U35" s="179">
        <v>4</v>
      </c>
      <c r="V35" s="179">
        <v>4</v>
      </c>
      <c r="W35" s="179">
        <v>4</v>
      </c>
      <c r="X35" s="179">
        <v>4</v>
      </c>
      <c r="Y35" s="179">
        <v>4</v>
      </c>
      <c r="Z35" s="179">
        <v>4</v>
      </c>
      <c r="AA35" s="159">
        <f t="shared" si="1"/>
        <v>28</v>
      </c>
      <c r="AB35" s="159"/>
      <c r="AC35" s="159">
        <f>AA35+AA36</f>
        <v>30</v>
      </c>
      <c r="AD35" s="160" t="s">
        <v>286</v>
      </c>
      <c r="AE35" s="162"/>
      <c r="AG35" s="153" t="s">
        <v>317</v>
      </c>
    </row>
    <row r="36" spans="1:31" ht="12.75">
      <c r="A36" s="157"/>
      <c r="B36" s="157"/>
      <c r="C36" s="161"/>
      <c r="D36" s="161" t="s">
        <v>229</v>
      </c>
      <c r="E36" s="158">
        <f t="shared" si="0"/>
        <v>1</v>
      </c>
      <c r="F36" s="219"/>
      <c r="G36" s="220"/>
      <c r="H36" s="220">
        <v>2</v>
      </c>
      <c r="I36" s="179"/>
      <c r="J36" s="179"/>
      <c r="K36" s="179"/>
      <c r="L36" s="179"/>
      <c r="M36" s="159"/>
      <c r="N36" s="159"/>
      <c r="O36" s="159"/>
      <c r="P36" s="159"/>
      <c r="Q36" s="159"/>
      <c r="R36" s="159"/>
      <c r="S36" s="159"/>
      <c r="T36" s="179"/>
      <c r="U36" s="179"/>
      <c r="V36" s="179"/>
      <c r="W36" s="179"/>
      <c r="X36" s="179"/>
      <c r="Y36" s="179"/>
      <c r="Z36" s="179"/>
      <c r="AA36" s="159">
        <f t="shared" si="1"/>
        <v>2</v>
      </c>
      <c r="AB36" s="159"/>
      <c r="AC36" s="159"/>
      <c r="AD36" s="160" t="s">
        <v>261</v>
      </c>
      <c r="AE36" s="162"/>
    </row>
    <row r="37" spans="1:35" ht="17.25" customHeight="1">
      <c r="A37" s="157">
        <v>22</v>
      </c>
      <c r="B37" s="157" t="s">
        <v>63</v>
      </c>
      <c r="C37" s="161" t="s">
        <v>263</v>
      </c>
      <c r="D37" s="161" t="s">
        <v>228</v>
      </c>
      <c r="E37" s="158">
        <f t="shared" si="0"/>
        <v>7</v>
      </c>
      <c r="F37" s="179">
        <v>4</v>
      </c>
      <c r="G37" s="179">
        <v>4</v>
      </c>
      <c r="H37" s="179">
        <v>4</v>
      </c>
      <c r="I37" s="179">
        <v>4</v>
      </c>
      <c r="J37" s="179">
        <v>4</v>
      </c>
      <c r="K37" s="179">
        <v>4</v>
      </c>
      <c r="L37" s="179">
        <v>4</v>
      </c>
      <c r="M37" s="159"/>
      <c r="N37" s="159"/>
      <c r="O37" s="159"/>
      <c r="P37" s="159"/>
      <c r="Q37" s="159"/>
      <c r="R37" s="159"/>
      <c r="S37" s="159"/>
      <c r="T37" s="179"/>
      <c r="U37" s="179"/>
      <c r="V37" s="179"/>
      <c r="W37" s="179"/>
      <c r="X37" s="179"/>
      <c r="Y37" s="179"/>
      <c r="Z37" s="179"/>
      <c r="AA37" s="159">
        <f t="shared" si="1"/>
        <v>28</v>
      </c>
      <c r="AB37" s="159"/>
      <c r="AC37" s="159">
        <f t="shared" si="2"/>
        <v>28</v>
      </c>
      <c r="AD37" s="160" t="s">
        <v>345</v>
      </c>
      <c r="AE37" s="162"/>
      <c r="AG37" s="153" t="s">
        <v>318</v>
      </c>
      <c r="AI37" s="155" t="s">
        <v>336</v>
      </c>
    </row>
    <row r="38" spans="1:33" ht="27" customHeight="1">
      <c r="A38" s="157">
        <v>23</v>
      </c>
      <c r="B38" s="157" t="s">
        <v>64</v>
      </c>
      <c r="C38" s="161" t="s">
        <v>65</v>
      </c>
      <c r="D38" s="161" t="s">
        <v>10</v>
      </c>
      <c r="E38" s="158">
        <f t="shared" si="0"/>
        <v>3</v>
      </c>
      <c r="F38" s="179"/>
      <c r="G38" s="179"/>
      <c r="H38" s="179"/>
      <c r="I38" s="179"/>
      <c r="J38" s="179"/>
      <c r="K38" s="179"/>
      <c r="L38" s="179"/>
      <c r="M38" s="159">
        <v>5</v>
      </c>
      <c r="N38" s="159">
        <v>5</v>
      </c>
      <c r="O38" s="159">
        <v>5</v>
      </c>
      <c r="P38" s="159"/>
      <c r="Q38" s="159"/>
      <c r="R38" s="159"/>
      <c r="S38" s="159"/>
      <c r="T38" s="220"/>
      <c r="U38" s="220"/>
      <c r="V38" s="220"/>
      <c r="W38" s="179"/>
      <c r="X38" s="179"/>
      <c r="Y38" s="179"/>
      <c r="Z38" s="179"/>
      <c r="AA38" s="159">
        <f t="shared" si="1"/>
        <v>15</v>
      </c>
      <c r="AB38" s="159">
        <v>12</v>
      </c>
      <c r="AC38" s="159">
        <f t="shared" si="2"/>
        <v>27</v>
      </c>
      <c r="AD38" s="160" t="s">
        <v>358</v>
      </c>
      <c r="AE38" s="162" t="s">
        <v>312</v>
      </c>
      <c r="AG38" s="153" t="s">
        <v>318</v>
      </c>
    </row>
    <row r="39" spans="1:34" ht="12.75">
      <c r="A39" s="157">
        <v>24</v>
      </c>
      <c r="B39" s="157" t="s">
        <v>66</v>
      </c>
      <c r="C39" s="161" t="s">
        <v>320</v>
      </c>
      <c r="D39" s="161" t="s">
        <v>10</v>
      </c>
      <c r="E39" s="158">
        <f t="shared" si="0"/>
        <v>6</v>
      </c>
      <c r="F39" s="179">
        <v>5</v>
      </c>
      <c r="G39" s="179">
        <v>5</v>
      </c>
      <c r="H39" s="179">
        <v>5</v>
      </c>
      <c r="I39" s="179"/>
      <c r="J39" s="179"/>
      <c r="K39" s="179"/>
      <c r="L39" s="179"/>
      <c r="M39" s="159"/>
      <c r="N39" s="159"/>
      <c r="O39" s="159"/>
      <c r="P39" s="159"/>
      <c r="Q39" s="159"/>
      <c r="R39" s="159"/>
      <c r="S39" s="159"/>
      <c r="T39" s="179">
        <v>3</v>
      </c>
      <c r="U39" s="179">
        <v>3</v>
      </c>
      <c r="V39" s="179">
        <v>3</v>
      </c>
      <c r="W39" s="179"/>
      <c r="X39" s="179"/>
      <c r="Y39" s="179"/>
      <c r="Z39" s="179"/>
      <c r="AA39" s="159">
        <f t="shared" si="1"/>
        <v>24</v>
      </c>
      <c r="AB39" s="159"/>
      <c r="AC39" s="159">
        <f t="shared" si="2"/>
        <v>24</v>
      </c>
      <c r="AD39" s="160" t="s">
        <v>284</v>
      </c>
      <c r="AE39" s="162"/>
      <c r="AG39" s="153" t="s">
        <v>317</v>
      </c>
      <c r="AH39" s="155" t="s">
        <v>49</v>
      </c>
    </row>
    <row r="40" spans="1:33" ht="12.75">
      <c r="A40" s="157">
        <v>25</v>
      </c>
      <c r="B40" s="157" t="s">
        <v>67</v>
      </c>
      <c r="C40" s="161" t="s">
        <v>69</v>
      </c>
      <c r="D40" s="161" t="s">
        <v>12</v>
      </c>
      <c r="E40" s="158">
        <f t="shared" si="0"/>
        <v>3</v>
      </c>
      <c r="F40" s="179"/>
      <c r="G40" s="179"/>
      <c r="H40" s="179"/>
      <c r="I40" s="179"/>
      <c r="J40" s="179"/>
      <c r="K40" s="179"/>
      <c r="L40" s="179"/>
      <c r="M40" s="159">
        <v>5</v>
      </c>
      <c r="N40" s="159">
        <v>5</v>
      </c>
      <c r="O40" s="159">
        <v>5</v>
      </c>
      <c r="P40" s="159"/>
      <c r="Q40" s="159"/>
      <c r="R40" s="159"/>
      <c r="S40" s="159"/>
      <c r="T40" s="179"/>
      <c r="U40" s="179"/>
      <c r="V40" s="179"/>
      <c r="W40" s="179"/>
      <c r="X40" s="179"/>
      <c r="Y40" s="179"/>
      <c r="Z40" s="179"/>
      <c r="AA40" s="159">
        <f t="shared" si="1"/>
        <v>15</v>
      </c>
      <c r="AB40" s="159"/>
      <c r="AC40" s="226">
        <f>AA40+AA41</f>
        <v>27</v>
      </c>
      <c r="AD40" s="160" t="s">
        <v>359</v>
      </c>
      <c r="AE40" s="162" t="s">
        <v>312</v>
      </c>
      <c r="AG40" s="153" t="s">
        <v>317</v>
      </c>
    </row>
    <row r="41" spans="1:31" ht="12.75">
      <c r="A41" s="157"/>
      <c r="B41" s="157" t="s">
        <v>370</v>
      </c>
      <c r="C41" s="161"/>
      <c r="D41" s="161" t="s">
        <v>255</v>
      </c>
      <c r="E41" s="158">
        <f t="shared" si="0"/>
        <v>6</v>
      </c>
      <c r="F41" s="179"/>
      <c r="G41" s="179"/>
      <c r="H41" s="179"/>
      <c r="I41" s="179"/>
      <c r="J41" s="179"/>
      <c r="K41" s="179"/>
      <c r="L41" s="179"/>
      <c r="M41" s="159"/>
      <c r="N41" s="231">
        <v>2</v>
      </c>
      <c r="O41" s="231">
        <v>2</v>
      </c>
      <c r="P41" s="159"/>
      <c r="Q41" s="159"/>
      <c r="R41" s="159"/>
      <c r="S41" s="159"/>
      <c r="T41" s="179"/>
      <c r="U41" s="179"/>
      <c r="V41" s="179"/>
      <c r="W41" s="230">
        <v>2</v>
      </c>
      <c r="X41" s="230">
        <v>2</v>
      </c>
      <c r="Y41" s="230">
        <v>2</v>
      </c>
      <c r="Z41" s="230">
        <v>2</v>
      </c>
      <c r="AA41" s="159">
        <f t="shared" si="1"/>
        <v>12</v>
      </c>
      <c r="AB41" s="159"/>
      <c r="AC41" s="159"/>
      <c r="AD41" s="160" t="s">
        <v>261</v>
      </c>
      <c r="AE41" s="162"/>
    </row>
    <row r="42" spans="1:33" ht="12.75">
      <c r="A42" s="157">
        <v>26</v>
      </c>
      <c r="B42" s="157" t="s">
        <v>68</v>
      </c>
      <c r="C42" s="161" t="s">
        <v>70</v>
      </c>
      <c r="D42" s="161" t="s">
        <v>12</v>
      </c>
      <c r="E42" s="158">
        <f t="shared" si="0"/>
        <v>3</v>
      </c>
      <c r="F42" s="179"/>
      <c r="G42" s="179"/>
      <c r="H42" s="179"/>
      <c r="I42" s="179"/>
      <c r="J42" s="179"/>
      <c r="K42" s="179"/>
      <c r="L42" s="179"/>
      <c r="M42" s="159"/>
      <c r="N42" s="159"/>
      <c r="O42" s="159"/>
      <c r="P42" s="159"/>
      <c r="Q42" s="159"/>
      <c r="R42" s="159"/>
      <c r="S42" s="159"/>
      <c r="T42" s="179">
        <v>5</v>
      </c>
      <c r="U42" s="179">
        <v>5</v>
      </c>
      <c r="V42" s="179">
        <v>5</v>
      </c>
      <c r="W42" s="179"/>
      <c r="X42" s="179"/>
      <c r="Y42" s="179"/>
      <c r="Z42" s="179"/>
      <c r="AA42" s="159">
        <f t="shared" si="1"/>
        <v>15</v>
      </c>
      <c r="AB42" s="159">
        <v>12</v>
      </c>
      <c r="AC42" s="159">
        <f t="shared" si="2"/>
        <v>27</v>
      </c>
      <c r="AD42" s="160" t="s">
        <v>346</v>
      </c>
      <c r="AE42" s="162"/>
      <c r="AG42" s="153" t="s">
        <v>317</v>
      </c>
    </row>
    <row r="43" spans="1:33" ht="28.5" customHeight="1">
      <c r="A43" s="157">
        <v>27</v>
      </c>
      <c r="B43" s="157" t="s">
        <v>137</v>
      </c>
      <c r="C43" s="161" t="s">
        <v>71</v>
      </c>
      <c r="D43" s="161" t="s">
        <v>12</v>
      </c>
      <c r="E43" s="158">
        <f t="shared" si="0"/>
        <v>3</v>
      </c>
      <c r="F43" s="179">
        <v>5</v>
      </c>
      <c r="G43" s="179">
        <v>5</v>
      </c>
      <c r="H43" s="179">
        <v>5</v>
      </c>
      <c r="I43" s="179"/>
      <c r="J43" s="179"/>
      <c r="K43" s="179"/>
      <c r="L43" s="179"/>
      <c r="M43" s="159"/>
      <c r="N43" s="159"/>
      <c r="O43" s="159"/>
      <c r="P43" s="159"/>
      <c r="Q43" s="159"/>
      <c r="R43" s="159"/>
      <c r="S43" s="159"/>
      <c r="T43" s="179"/>
      <c r="U43" s="179"/>
      <c r="V43" s="179"/>
      <c r="W43" s="179"/>
      <c r="X43" s="179"/>
      <c r="Y43" s="179"/>
      <c r="Z43" s="179"/>
      <c r="AA43" s="159">
        <f t="shared" si="1"/>
        <v>15</v>
      </c>
      <c r="AB43" s="159"/>
      <c r="AC43" s="226">
        <f>AA43+AA44</f>
        <v>25</v>
      </c>
      <c r="AD43" s="160" t="s">
        <v>360</v>
      </c>
      <c r="AE43" s="162" t="s">
        <v>312</v>
      </c>
      <c r="AG43" s="153" t="s">
        <v>318</v>
      </c>
    </row>
    <row r="44" spans="1:31" ht="12.75">
      <c r="A44" s="157"/>
      <c r="B44" s="157" t="s">
        <v>371</v>
      </c>
      <c r="C44" s="161"/>
      <c r="D44" s="161" t="s">
        <v>255</v>
      </c>
      <c r="E44" s="158">
        <f t="shared" si="0"/>
        <v>5</v>
      </c>
      <c r="F44" s="179"/>
      <c r="G44" s="179"/>
      <c r="H44" s="179"/>
      <c r="I44" s="230">
        <v>2</v>
      </c>
      <c r="J44" s="230">
        <v>2</v>
      </c>
      <c r="K44" s="230">
        <v>2</v>
      </c>
      <c r="L44" s="230">
        <v>2</v>
      </c>
      <c r="M44" s="231">
        <v>2</v>
      </c>
      <c r="N44" s="159"/>
      <c r="O44" s="159"/>
      <c r="P44" s="159"/>
      <c r="Q44" s="159"/>
      <c r="R44" s="159"/>
      <c r="S44" s="159"/>
      <c r="T44" s="179"/>
      <c r="U44" s="179"/>
      <c r="V44" s="179"/>
      <c r="W44" s="179"/>
      <c r="X44" s="179"/>
      <c r="Y44" s="179"/>
      <c r="Z44" s="179"/>
      <c r="AA44" s="159">
        <f t="shared" si="1"/>
        <v>10</v>
      </c>
      <c r="AB44" s="159"/>
      <c r="AC44" s="159"/>
      <c r="AD44" s="160" t="s">
        <v>261</v>
      </c>
      <c r="AE44" s="162"/>
    </row>
    <row r="45" spans="1:33" ht="12.75">
      <c r="A45" s="166">
        <v>28</v>
      </c>
      <c r="B45" s="157" t="s">
        <v>72</v>
      </c>
      <c r="C45" s="161" t="s">
        <v>73</v>
      </c>
      <c r="D45" s="161" t="s">
        <v>11</v>
      </c>
      <c r="E45" s="158">
        <f t="shared" si="0"/>
        <v>6</v>
      </c>
      <c r="F45" s="179"/>
      <c r="G45" s="179"/>
      <c r="H45" s="179"/>
      <c r="I45" s="179"/>
      <c r="J45" s="179"/>
      <c r="K45" s="179"/>
      <c r="L45" s="179"/>
      <c r="M45" s="159">
        <v>4</v>
      </c>
      <c r="N45" s="159">
        <v>4</v>
      </c>
      <c r="O45" s="159">
        <v>4</v>
      </c>
      <c r="P45" s="159"/>
      <c r="Q45" s="159"/>
      <c r="R45" s="159"/>
      <c r="S45" s="159"/>
      <c r="T45" s="179">
        <v>4</v>
      </c>
      <c r="U45" s="179">
        <v>4</v>
      </c>
      <c r="V45" s="179">
        <v>4</v>
      </c>
      <c r="W45" s="179"/>
      <c r="X45" s="179"/>
      <c r="Y45" s="179"/>
      <c r="Z45" s="179"/>
      <c r="AA45" s="159">
        <f t="shared" si="1"/>
        <v>24</v>
      </c>
      <c r="AB45" s="159"/>
      <c r="AC45" s="159">
        <f t="shared" si="2"/>
        <v>24</v>
      </c>
      <c r="AD45" s="160" t="s">
        <v>361</v>
      </c>
      <c r="AE45" s="162" t="s">
        <v>312</v>
      </c>
      <c r="AG45" s="153" t="s">
        <v>317</v>
      </c>
    </row>
    <row r="46" spans="1:33" ht="12.75">
      <c r="A46" s="157">
        <v>29</v>
      </c>
      <c r="B46" s="157" t="s">
        <v>74</v>
      </c>
      <c r="C46" s="161" t="s">
        <v>76</v>
      </c>
      <c r="D46" s="161" t="s">
        <v>11</v>
      </c>
      <c r="E46" s="158">
        <f t="shared" si="0"/>
        <v>3</v>
      </c>
      <c r="F46" s="179">
        <v>4</v>
      </c>
      <c r="G46" s="179">
        <v>4</v>
      </c>
      <c r="H46" s="179">
        <v>4</v>
      </c>
      <c r="I46" s="179"/>
      <c r="J46" s="179"/>
      <c r="K46" s="179"/>
      <c r="L46" s="179"/>
      <c r="M46" s="159"/>
      <c r="N46" s="159"/>
      <c r="O46" s="159"/>
      <c r="P46" s="159"/>
      <c r="Q46" s="159"/>
      <c r="R46" s="159"/>
      <c r="S46" s="159"/>
      <c r="T46" s="179"/>
      <c r="U46" s="179"/>
      <c r="V46" s="179"/>
      <c r="W46" s="179"/>
      <c r="X46" s="179"/>
      <c r="Y46" s="179"/>
      <c r="Z46" s="179"/>
      <c r="AA46" s="159">
        <f t="shared" si="1"/>
        <v>12</v>
      </c>
      <c r="AB46" s="159"/>
      <c r="AC46" s="159">
        <f>AA46+AA47</f>
        <v>24</v>
      </c>
      <c r="AD46" s="160" t="s">
        <v>362</v>
      </c>
      <c r="AE46" s="162" t="s">
        <v>312</v>
      </c>
      <c r="AG46" s="153" t="s">
        <v>317</v>
      </c>
    </row>
    <row r="47" spans="1:31" ht="12.75">
      <c r="A47" s="157"/>
      <c r="B47" s="157" t="s">
        <v>372</v>
      </c>
      <c r="C47" s="161"/>
      <c r="D47" s="161" t="s">
        <v>232</v>
      </c>
      <c r="E47" s="158">
        <f t="shared" si="0"/>
        <v>6</v>
      </c>
      <c r="F47" s="179"/>
      <c r="G47" s="179"/>
      <c r="H47" s="179"/>
      <c r="I47" s="179"/>
      <c r="J47" s="179"/>
      <c r="K47" s="179"/>
      <c r="L47" s="179"/>
      <c r="M47" s="159"/>
      <c r="N47" s="159"/>
      <c r="O47" s="159"/>
      <c r="P47" s="159"/>
      <c r="Q47" s="231">
        <v>2</v>
      </c>
      <c r="R47" s="231">
        <v>2</v>
      </c>
      <c r="S47" s="231">
        <v>2</v>
      </c>
      <c r="T47" s="230">
        <v>2</v>
      </c>
      <c r="U47" s="230">
        <v>2</v>
      </c>
      <c r="V47" s="230">
        <v>2</v>
      </c>
      <c r="W47" s="179"/>
      <c r="X47" s="179"/>
      <c r="Y47" s="179"/>
      <c r="Z47" s="179"/>
      <c r="AA47" s="159">
        <f t="shared" si="1"/>
        <v>12</v>
      </c>
      <c r="AB47" s="159"/>
      <c r="AC47" s="159"/>
      <c r="AD47" s="160" t="s">
        <v>261</v>
      </c>
      <c r="AE47" s="162"/>
    </row>
    <row r="48" spans="1:33" ht="15" customHeight="1">
      <c r="A48" s="157">
        <v>30</v>
      </c>
      <c r="B48" s="157" t="s">
        <v>75</v>
      </c>
      <c r="C48" s="161" t="s">
        <v>192</v>
      </c>
      <c r="D48" s="161" t="s">
        <v>11</v>
      </c>
      <c r="E48" s="158">
        <f t="shared" si="0"/>
        <v>0</v>
      </c>
      <c r="F48" s="179"/>
      <c r="G48" s="179"/>
      <c r="H48" s="179"/>
      <c r="I48" s="179"/>
      <c r="J48" s="179"/>
      <c r="K48" s="179"/>
      <c r="L48" s="179"/>
      <c r="M48" s="159"/>
      <c r="N48" s="159"/>
      <c r="O48" s="159"/>
      <c r="P48" s="159"/>
      <c r="Q48" s="159"/>
      <c r="R48" s="159"/>
      <c r="S48" s="159"/>
      <c r="T48" s="179"/>
      <c r="U48" s="179"/>
      <c r="V48" s="179"/>
      <c r="W48" s="179"/>
      <c r="X48" s="179"/>
      <c r="Y48" s="179"/>
      <c r="Z48" s="179"/>
      <c r="AA48" s="159">
        <f t="shared" si="1"/>
        <v>0</v>
      </c>
      <c r="AB48" s="159">
        <v>12</v>
      </c>
      <c r="AC48" s="159">
        <f>AA48+AB48+AA49</f>
        <v>20</v>
      </c>
      <c r="AD48" s="160" t="s">
        <v>290</v>
      </c>
      <c r="AE48" s="162"/>
      <c r="AG48" s="153" t="s">
        <v>317</v>
      </c>
    </row>
    <row r="49" spans="1:31" ht="12.75">
      <c r="A49" s="157"/>
      <c r="B49" s="157" t="s">
        <v>373</v>
      </c>
      <c r="C49" s="161"/>
      <c r="D49" s="161" t="s">
        <v>232</v>
      </c>
      <c r="E49" s="158">
        <f t="shared" si="0"/>
        <v>4</v>
      </c>
      <c r="F49" s="230">
        <v>2</v>
      </c>
      <c r="G49" s="230">
        <v>2</v>
      </c>
      <c r="H49" s="230">
        <v>2</v>
      </c>
      <c r="I49" s="179"/>
      <c r="J49" s="179"/>
      <c r="K49" s="179"/>
      <c r="L49" s="179"/>
      <c r="M49" s="159"/>
      <c r="N49" s="159"/>
      <c r="O49" s="159"/>
      <c r="P49" s="159">
        <v>2</v>
      </c>
      <c r="Q49" s="159"/>
      <c r="R49" s="159"/>
      <c r="S49" s="159"/>
      <c r="T49" s="179"/>
      <c r="U49" s="179"/>
      <c r="V49" s="179"/>
      <c r="W49" s="179"/>
      <c r="X49" s="179"/>
      <c r="Y49" s="179"/>
      <c r="Z49" s="179"/>
      <c r="AA49" s="159">
        <f t="shared" si="1"/>
        <v>8</v>
      </c>
      <c r="AB49" s="159"/>
      <c r="AC49" s="159">
        <f t="shared" si="2"/>
        <v>8</v>
      </c>
      <c r="AD49" s="160" t="s">
        <v>261</v>
      </c>
      <c r="AE49" s="162"/>
    </row>
    <row r="50" spans="1:33" ht="12.75">
      <c r="A50" s="157">
        <v>31</v>
      </c>
      <c r="B50" s="157" t="s">
        <v>77</v>
      </c>
      <c r="C50" s="161" t="s">
        <v>79</v>
      </c>
      <c r="D50" s="161" t="s">
        <v>15</v>
      </c>
      <c r="E50" s="158">
        <f t="shared" si="0"/>
        <v>4</v>
      </c>
      <c r="F50" s="179"/>
      <c r="G50" s="179"/>
      <c r="H50" s="179"/>
      <c r="I50" s="179"/>
      <c r="J50" s="179"/>
      <c r="K50" s="179"/>
      <c r="L50" s="179" t="s">
        <v>261</v>
      </c>
      <c r="M50" s="159"/>
      <c r="N50" s="159"/>
      <c r="O50" s="159"/>
      <c r="P50" s="159"/>
      <c r="Q50" s="159"/>
      <c r="R50" s="159"/>
      <c r="S50" s="159"/>
      <c r="T50" s="179"/>
      <c r="U50" s="179"/>
      <c r="V50" s="179"/>
      <c r="W50" s="179">
        <v>6</v>
      </c>
      <c r="X50" s="179">
        <v>6</v>
      </c>
      <c r="Y50" s="179">
        <v>6</v>
      </c>
      <c r="Z50" s="179">
        <v>6</v>
      </c>
      <c r="AA50" s="159">
        <f t="shared" si="1"/>
        <v>24</v>
      </c>
      <c r="AB50" s="159"/>
      <c r="AC50" s="159">
        <f t="shared" si="2"/>
        <v>24</v>
      </c>
      <c r="AD50" s="160" t="s">
        <v>363</v>
      </c>
      <c r="AE50" s="162" t="s">
        <v>312</v>
      </c>
      <c r="AG50" s="153" t="s">
        <v>317</v>
      </c>
    </row>
    <row r="51" spans="1:34" ht="12.75">
      <c r="A51" s="157">
        <v>32</v>
      </c>
      <c r="B51" s="157" t="s">
        <v>78</v>
      </c>
      <c r="C51" s="161" t="s">
        <v>321</v>
      </c>
      <c r="D51" s="161" t="s">
        <v>15</v>
      </c>
      <c r="E51" s="158">
        <f t="shared" si="0"/>
        <v>6</v>
      </c>
      <c r="F51" s="179"/>
      <c r="G51" s="179"/>
      <c r="H51" s="179"/>
      <c r="I51" s="179"/>
      <c r="J51" s="179"/>
      <c r="K51" s="179">
        <v>4</v>
      </c>
      <c r="L51" s="179">
        <v>4</v>
      </c>
      <c r="M51" s="194"/>
      <c r="N51" s="194"/>
      <c r="O51" s="194"/>
      <c r="P51" s="159">
        <v>5</v>
      </c>
      <c r="Q51" s="159">
        <v>5</v>
      </c>
      <c r="R51" s="159">
        <v>5</v>
      </c>
      <c r="S51" s="159">
        <v>5</v>
      </c>
      <c r="T51" s="179"/>
      <c r="U51" s="179"/>
      <c r="V51" s="179"/>
      <c r="W51" s="179"/>
      <c r="X51" s="179"/>
      <c r="Y51" s="179"/>
      <c r="Z51" s="179"/>
      <c r="AA51" s="159">
        <f t="shared" si="1"/>
        <v>28</v>
      </c>
      <c r="AB51" s="159"/>
      <c r="AC51" s="159">
        <f>AA51+AA52</f>
        <v>28</v>
      </c>
      <c r="AD51" s="160" t="s">
        <v>364</v>
      </c>
      <c r="AE51" s="162" t="s">
        <v>312</v>
      </c>
      <c r="AG51" s="153" t="s">
        <v>317</v>
      </c>
      <c r="AH51" s="155" t="s">
        <v>49</v>
      </c>
    </row>
    <row r="52" spans="1:31" ht="12.75">
      <c r="A52" s="157"/>
      <c r="B52" s="157"/>
      <c r="C52" s="161"/>
      <c r="D52" s="161" t="s">
        <v>369</v>
      </c>
      <c r="E52" s="158">
        <f t="shared" si="0"/>
        <v>0</v>
      </c>
      <c r="F52" s="179"/>
      <c r="G52" s="179"/>
      <c r="H52" s="179"/>
      <c r="I52" s="179"/>
      <c r="J52" s="179"/>
      <c r="K52" s="179"/>
      <c r="L52" s="179"/>
      <c r="M52" s="159"/>
      <c r="N52" s="159"/>
      <c r="O52" s="159"/>
      <c r="P52" s="159"/>
      <c r="Q52" s="159"/>
      <c r="R52" s="159"/>
      <c r="S52" s="159"/>
      <c r="T52" s="179"/>
      <c r="U52" s="179"/>
      <c r="V52" s="179"/>
      <c r="W52" s="179"/>
      <c r="X52" s="179"/>
      <c r="Y52" s="179"/>
      <c r="Z52" s="179"/>
      <c r="AA52" s="159">
        <f t="shared" si="1"/>
        <v>0</v>
      </c>
      <c r="AB52" s="159"/>
      <c r="AC52" s="159"/>
      <c r="AD52" s="160"/>
      <c r="AE52" s="162"/>
    </row>
    <row r="53" spans="1:33" ht="12.75">
      <c r="A53" s="157">
        <v>33</v>
      </c>
      <c r="B53" s="157" t="s">
        <v>80</v>
      </c>
      <c r="C53" s="161" t="s">
        <v>81</v>
      </c>
      <c r="D53" s="161" t="s">
        <v>15</v>
      </c>
      <c r="E53" s="158">
        <f t="shared" si="0"/>
        <v>2</v>
      </c>
      <c r="F53" s="179"/>
      <c r="G53" s="179"/>
      <c r="H53" s="179"/>
      <c r="I53" s="179">
        <v>4</v>
      </c>
      <c r="J53" s="179">
        <v>4</v>
      </c>
      <c r="K53" s="179"/>
      <c r="L53" s="179"/>
      <c r="M53" s="159"/>
      <c r="N53" s="159"/>
      <c r="O53" s="159"/>
      <c r="P53" s="159"/>
      <c r="Q53" s="159"/>
      <c r="R53" s="159"/>
      <c r="S53" s="159"/>
      <c r="T53" s="179"/>
      <c r="U53" s="179"/>
      <c r="V53" s="179"/>
      <c r="W53" s="179"/>
      <c r="X53" s="179"/>
      <c r="Y53" s="179"/>
      <c r="Z53" s="179"/>
      <c r="AA53" s="159">
        <f t="shared" si="1"/>
        <v>8</v>
      </c>
      <c r="AB53" s="159"/>
      <c r="AC53" s="159">
        <f>AA53+AB53+AA54</f>
        <v>26</v>
      </c>
      <c r="AD53" s="160" t="s">
        <v>285</v>
      </c>
      <c r="AE53" s="162"/>
      <c r="AG53" s="153" t="s">
        <v>318</v>
      </c>
    </row>
    <row r="54" spans="1:31" ht="12.75">
      <c r="A54" s="157"/>
      <c r="B54" s="157"/>
      <c r="C54" s="161"/>
      <c r="D54" s="161" t="s">
        <v>374</v>
      </c>
      <c r="E54" s="158">
        <f t="shared" si="0"/>
        <v>6</v>
      </c>
      <c r="F54" s="232">
        <v>3</v>
      </c>
      <c r="G54" s="232">
        <v>3</v>
      </c>
      <c r="H54" s="232">
        <v>3</v>
      </c>
      <c r="I54" s="179"/>
      <c r="J54" s="179"/>
      <c r="K54" s="179"/>
      <c r="L54" s="179"/>
      <c r="M54" s="233">
        <v>3</v>
      </c>
      <c r="N54" s="233">
        <v>3</v>
      </c>
      <c r="O54" s="233">
        <v>3</v>
      </c>
      <c r="P54" s="159"/>
      <c r="Q54" s="159"/>
      <c r="R54" s="159"/>
      <c r="S54" s="159"/>
      <c r="T54" s="179"/>
      <c r="U54" s="179"/>
      <c r="V54" s="179"/>
      <c r="W54" s="179"/>
      <c r="X54" s="179"/>
      <c r="Y54" s="179"/>
      <c r="Z54" s="179"/>
      <c r="AA54" s="159">
        <f t="shared" si="1"/>
        <v>18</v>
      </c>
      <c r="AB54" s="159"/>
      <c r="AC54" s="159"/>
      <c r="AD54" s="160" t="s">
        <v>261</v>
      </c>
      <c r="AE54" s="162"/>
    </row>
    <row r="55" spans="1:33" ht="12.75">
      <c r="A55" s="157">
        <v>34</v>
      </c>
      <c r="B55" s="157" t="s">
        <v>83</v>
      </c>
      <c r="C55" s="161" t="s">
        <v>84</v>
      </c>
      <c r="D55" s="161" t="s">
        <v>14</v>
      </c>
      <c r="E55" s="158">
        <f t="shared" si="0"/>
        <v>6</v>
      </c>
      <c r="F55" s="179"/>
      <c r="G55" s="179"/>
      <c r="H55" s="179"/>
      <c r="I55" s="179">
        <v>4</v>
      </c>
      <c r="J55" s="179">
        <v>4</v>
      </c>
      <c r="K55" s="179"/>
      <c r="L55" s="179"/>
      <c r="M55" s="159"/>
      <c r="N55" s="159"/>
      <c r="O55" s="159"/>
      <c r="P55" s="159"/>
      <c r="Q55" s="159"/>
      <c r="R55" s="159"/>
      <c r="S55" s="159"/>
      <c r="T55" s="179"/>
      <c r="U55" s="179"/>
      <c r="V55" s="179"/>
      <c r="W55" s="179">
        <v>4</v>
      </c>
      <c r="X55" s="179">
        <v>4</v>
      </c>
      <c r="Y55" s="179">
        <v>4</v>
      </c>
      <c r="Z55" s="179">
        <v>4</v>
      </c>
      <c r="AA55" s="159">
        <f t="shared" si="1"/>
        <v>24</v>
      </c>
      <c r="AB55" s="159"/>
      <c r="AC55" s="159">
        <f t="shared" si="2"/>
        <v>24</v>
      </c>
      <c r="AD55" s="160" t="s">
        <v>365</v>
      </c>
      <c r="AE55" s="162" t="s">
        <v>312</v>
      </c>
      <c r="AG55" s="153" t="s">
        <v>317</v>
      </c>
    </row>
    <row r="56" spans="1:34" ht="12.75">
      <c r="A56" s="157">
        <v>35</v>
      </c>
      <c r="B56" s="157" t="s">
        <v>85</v>
      </c>
      <c r="C56" s="161" t="s">
        <v>322</v>
      </c>
      <c r="D56" s="161" t="s">
        <v>14</v>
      </c>
      <c r="E56" s="158">
        <f t="shared" si="0"/>
        <v>6</v>
      </c>
      <c r="F56" s="219"/>
      <c r="G56" s="220"/>
      <c r="H56" s="220"/>
      <c r="I56" s="220"/>
      <c r="J56" s="220"/>
      <c r="K56" s="220">
        <v>4</v>
      </c>
      <c r="L56" s="220">
        <v>4</v>
      </c>
      <c r="M56" s="159"/>
      <c r="N56" s="159"/>
      <c r="O56" s="159"/>
      <c r="P56" s="159">
        <v>4</v>
      </c>
      <c r="Q56" s="159">
        <v>4</v>
      </c>
      <c r="R56" s="159">
        <v>4</v>
      </c>
      <c r="S56" s="159">
        <v>4</v>
      </c>
      <c r="T56" s="179"/>
      <c r="U56" s="179"/>
      <c r="V56" s="179"/>
      <c r="W56" s="179"/>
      <c r="X56" s="179"/>
      <c r="Y56" s="179"/>
      <c r="Z56" s="179"/>
      <c r="AA56" s="159">
        <f t="shared" si="1"/>
        <v>24</v>
      </c>
      <c r="AB56" s="159"/>
      <c r="AC56" s="159">
        <f t="shared" si="2"/>
        <v>24</v>
      </c>
      <c r="AD56" s="160" t="s">
        <v>284</v>
      </c>
      <c r="AE56" s="162"/>
      <c r="AG56" s="153" t="s">
        <v>318</v>
      </c>
      <c r="AH56" s="155" t="s">
        <v>49</v>
      </c>
    </row>
    <row r="57" spans="1:33" ht="12.75">
      <c r="A57" s="157">
        <v>36</v>
      </c>
      <c r="B57" s="157" t="s">
        <v>86</v>
      </c>
      <c r="C57" s="161" t="s">
        <v>89</v>
      </c>
      <c r="D57" s="161" t="s">
        <v>16</v>
      </c>
      <c r="E57" s="158">
        <f t="shared" si="0"/>
        <v>4</v>
      </c>
      <c r="F57" s="179"/>
      <c r="G57" s="179"/>
      <c r="H57" s="179"/>
      <c r="I57" s="179"/>
      <c r="J57" s="179"/>
      <c r="K57" s="179"/>
      <c r="L57" s="179"/>
      <c r="M57" s="159"/>
      <c r="N57" s="159"/>
      <c r="O57" s="159"/>
      <c r="P57" s="159">
        <v>4</v>
      </c>
      <c r="Q57" s="159">
        <v>4</v>
      </c>
      <c r="R57" s="159">
        <v>4</v>
      </c>
      <c r="S57" s="159">
        <v>4</v>
      </c>
      <c r="T57" s="179"/>
      <c r="U57" s="179"/>
      <c r="V57" s="179"/>
      <c r="W57" s="179"/>
      <c r="X57" s="179"/>
      <c r="Y57" s="179"/>
      <c r="Z57" s="179"/>
      <c r="AA57" s="159">
        <f t="shared" si="1"/>
        <v>16</v>
      </c>
      <c r="AB57" s="159">
        <v>12</v>
      </c>
      <c r="AC57" s="159">
        <f t="shared" si="2"/>
        <v>28</v>
      </c>
      <c r="AD57" s="160" t="s">
        <v>344</v>
      </c>
      <c r="AE57" s="162"/>
      <c r="AG57" s="153" t="s">
        <v>317</v>
      </c>
    </row>
    <row r="58" spans="1:33" ht="12.75">
      <c r="A58" s="157">
        <v>37</v>
      </c>
      <c r="B58" s="157" t="s">
        <v>88</v>
      </c>
      <c r="C58" s="161" t="s">
        <v>87</v>
      </c>
      <c r="D58" s="161" t="s">
        <v>16</v>
      </c>
      <c r="E58" s="158">
        <f t="shared" si="0"/>
        <v>8</v>
      </c>
      <c r="F58" s="179"/>
      <c r="G58" s="179"/>
      <c r="H58" s="179"/>
      <c r="I58" s="220">
        <v>3</v>
      </c>
      <c r="J58" s="220">
        <v>3</v>
      </c>
      <c r="K58" s="220">
        <v>3</v>
      </c>
      <c r="L58" s="220">
        <v>3</v>
      </c>
      <c r="M58" s="193"/>
      <c r="N58" s="193"/>
      <c r="O58" s="159"/>
      <c r="P58" s="159"/>
      <c r="Q58" s="159"/>
      <c r="R58" s="159"/>
      <c r="S58" s="159"/>
      <c r="T58" s="179"/>
      <c r="U58" s="179"/>
      <c r="V58" s="179"/>
      <c r="W58" s="179">
        <v>4</v>
      </c>
      <c r="X58" s="179">
        <v>4</v>
      </c>
      <c r="Y58" s="179">
        <v>4</v>
      </c>
      <c r="Z58" s="179">
        <v>4</v>
      </c>
      <c r="AA58" s="159">
        <f t="shared" si="1"/>
        <v>28</v>
      </c>
      <c r="AB58" s="159"/>
      <c r="AC58" s="159">
        <f t="shared" si="2"/>
        <v>28</v>
      </c>
      <c r="AD58" s="160" t="s">
        <v>285</v>
      </c>
      <c r="AE58" s="162"/>
      <c r="AG58" s="153" t="s">
        <v>317</v>
      </c>
    </row>
    <row r="59" spans="1:33" ht="25.5">
      <c r="A59" s="157">
        <v>38</v>
      </c>
      <c r="B59" s="157" t="s">
        <v>90</v>
      </c>
      <c r="C59" s="161" t="s">
        <v>91</v>
      </c>
      <c r="D59" s="161" t="s">
        <v>92</v>
      </c>
      <c r="E59" s="158">
        <f t="shared" si="0"/>
        <v>12</v>
      </c>
      <c r="F59" s="179"/>
      <c r="G59" s="179"/>
      <c r="H59" s="179"/>
      <c r="I59" s="179"/>
      <c r="J59" s="179"/>
      <c r="K59" s="179"/>
      <c r="L59" s="179"/>
      <c r="M59" s="159">
        <v>2</v>
      </c>
      <c r="N59" s="159">
        <v>2</v>
      </c>
      <c r="O59" s="159">
        <v>2</v>
      </c>
      <c r="P59" s="159"/>
      <c r="Q59" s="159"/>
      <c r="R59" s="159">
        <v>2</v>
      </c>
      <c r="S59" s="159">
        <v>2</v>
      </c>
      <c r="T59" s="179">
        <v>2</v>
      </c>
      <c r="U59" s="179">
        <v>2</v>
      </c>
      <c r="V59" s="179">
        <v>2</v>
      </c>
      <c r="W59" s="179">
        <v>2</v>
      </c>
      <c r="X59" s="179">
        <v>2</v>
      </c>
      <c r="Y59" s="179">
        <v>2</v>
      </c>
      <c r="Z59" s="179">
        <v>2</v>
      </c>
      <c r="AA59" s="159">
        <f t="shared" si="1"/>
        <v>24</v>
      </c>
      <c r="AB59" s="159"/>
      <c r="AC59" s="159">
        <f t="shared" si="2"/>
        <v>24</v>
      </c>
      <c r="AD59" s="160" t="s">
        <v>366</v>
      </c>
      <c r="AE59" s="162" t="s">
        <v>312</v>
      </c>
      <c r="AG59" s="153" t="s">
        <v>318</v>
      </c>
    </row>
    <row r="60" spans="1:33" ht="12.75">
      <c r="A60" s="157">
        <v>39</v>
      </c>
      <c r="B60" s="157" t="s">
        <v>93</v>
      </c>
      <c r="C60" s="161" t="s">
        <v>184</v>
      </c>
      <c r="D60" s="161" t="s">
        <v>92</v>
      </c>
      <c r="E60" s="158">
        <f t="shared" si="0"/>
        <v>9</v>
      </c>
      <c r="F60" s="179">
        <v>2</v>
      </c>
      <c r="G60" s="179">
        <v>2</v>
      </c>
      <c r="H60" s="179">
        <v>2</v>
      </c>
      <c r="I60" s="179">
        <v>2</v>
      </c>
      <c r="J60" s="179">
        <v>2</v>
      </c>
      <c r="K60" s="179">
        <v>2</v>
      </c>
      <c r="L60" s="179">
        <v>2</v>
      </c>
      <c r="M60" s="159"/>
      <c r="N60" s="159"/>
      <c r="O60" s="159"/>
      <c r="P60" s="159">
        <v>2</v>
      </c>
      <c r="Q60" s="159">
        <v>2</v>
      </c>
      <c r="R60" s="159"/>
      <c r="S60" s="159"/>
      <c r="T60" s="179"/>
      <c r="U60" s="179"/>
      <c r="V60" s="179"/>
      <c r="W60" s="179"/>
      <c r="X60" s="179"/>
      <c r="Y60" s="179"/>
      <c r="Z60" s="179"/>
      <c r="AA60" s="159">
        <f t="shared" si="1"/>
        <v>18</v>
      </c>
      <c r="AB60" s="159"/>
      <c r="AC60" s="159">
        <f t="shared" si="2"/>
        <v>18</v>
      </c>
      <c r="AD60" s="160" t="s">
        <v>288</v>
      </c>
      <c r="AE60" s="162" t="s">
        <v>312</v>
      </c>
      <c r="AG60" s="153" t="s">
        <v>318</v>
      </c>
    </row>
    <row r="61" spans="1:33" ht="12.75">
      <c r="A61" s="157">
        <v>40</v>
      </c>
      <c r="B61" s="157" t="s">
        <v>95</v>
      </c>
      <c r="C61" s="161" t="s">
        <v>96</v>
      </c>
      <c r="D61" s="161" t="s">
        <v>97</v>
      </c>
      <c r="E61" s="158">
        <f t="shared" si="0"/>
        <v>7</v>
      </c>
      <c r="F61" s="179"/>
      <c r="G61" s="179"/>
      <c r="H61" s="179"/>
      <c r="I61" s="179"/>
      <c r="J61" s="179"/>
      <c r="K61" s="179"/>
      <c r="L61" s="179"/>
      <c r="M61" s="159"/>
      <c r="N61" s="159"/>
      <c r="O61" s="159"/>
      <c r="P61" s="170">
        <v>1</v>
      </c>
      <c r="Q61" s="170">
        <v>1</v>
      </c>
      <c r="R61" s="170">
        <v>1</v>
      </c>
      <c r="S61" s="170">
        <v>1</v>
      </c>
      <c r="T61" s="222">
        <v>1</v>
      </c>
      <c r="U61" s="222">
        <v>1</v>
      </c>
      <c r="V61" s="222">
        <v>1</v>
      </c>
      <c r="W61" s="179"/>
      <c r="X61" s="179"/>
      <c r="Y61" s="179"/>
      <c r="Z61" s="179"/>
      <c r="AA61" s="159">
        <v>24</v>
      </c>
      <c r="AB61" s="159"/>
      <c r="AC61" s="159">
        <f t="shared" si="2"/>
        <v>24</v>
      </c>
      <c r="AD61" s="160" t="s">
        <v>148</v>
      </c>
      <c r="AE61" s="162"/>
      <c r="AG61" s="153" t="s">
        <v>317</v>
      </c>
    </row>
    <row r="62" spans="1:33" ht="12.75">
      <c r="A62" s="157">
        <v>41</v>
      </c>
      <c r="B62" s="157" t="s">
        <v>98</v>
      </c>
      <c r="C62" s="161" t="s">
        <v>100</v>
      </c>
      <c r="D62" s="161" t="s">
        <v>94</v>
      </c>
      <c r="E62" s="158">
        <f t="shared" si="0"/>
        <v>7</v>
      </c>
      <c r="F62" s="223">
        <v>1</v>
      </c>
      <c r="G62" s="223">
        <v>1</v>
      </c>
      <c r="H62" s="223">
        <v>1</v>
      </c>
      <c r="I62" s="179"/>
      <c r="J62" s="179"/>
      <c r="K62" s="179"/>
      <c r="L62" s="179"/>
      <c r="M62" s="159"/>
      <c r="N62" s="159"/>
      <c r="O62" s="159"/>
      <c r="P62" s="159"/>
      <c r="Q62" s="159"/>
      <c r="R62" s="159"/>
      <c r="S62" s="159"/>
      <c r="T62" s="179"/>
      <c r="U62" s="179"/>
      <c r="V62" s="179"/>
      <c r="W62" s="221">
        <v>1</v>
      </c>
      <c r="X62" s="221">
        <v>1</v>
      </c>
      <c r="Y62" s="221">
        <v>1</v>
      </c>
      <c r="Z62" s="221">
        <v>1</v>
      </c>
      <c r="AA62" s="159">
        <v>24</v>
      </c>
      <c r="AB62" s="159"/>
      <c r="AC62" s="159">
        <f t="shared" si="2"/>
        <v>24</v>
      </c>
      <c r="AD62" s="160" t="s">
        <v>261</v>
      </c>
      <c r="AE62" s="162"/>
      <c r="AG62" s="153" t="s">
        <v>317</v>
      </c>
    </row>
    <row r="63" spans="1:33" ht="12.75">
      <c r="A63" s="157">
        <v>42</v>
      </c>
      <c r="B63" s="157" t="s">
        <v>99</v>
      </c>
      <c r="C63" s="161" t="s">
        <v>101</v>
      </c>
      <c r="D63" s="161" t="s">
        <v>94</v>
      </c>
      <c r="E63" s="158">
        <f t="shared" si="0"/>
        <v>7</v>
      </c>
      <c r="F63" s="179"/>
      <c r="G63" s="179"/>
      <c r="H63" s="179"/>
      <c r="I63" s="221">
        <v>1</v>
      </c>
      <c r="J63" s="221">
        <v>1</v>
      </c>
      <c r="K63" s="221">
        <v>1</v>
      </c>
      <c r="L63" s="221">
        <v>1</v>
      </c>
      <c r="M63" s="170">
        <v>1</v>
      </c>
      <c r="N63" s="170">
        <v>1</v>
      </c>
      <c r="O63" s="170">
        <v>1</v>
      </c>
      <c r="P63" s="224"/>
      <c r="Q63" s="159"/>
      <c r="R63" s="159"/>
      <c r="S63" s="159"/>
      <c r="T63" s="179"/>
      <c r="U63" s="179"/>
      <c r="V63" s="179"/>
      <c r="W63" s="179"/>
      <c r="X63" s="179"/>
      <c r="Y63" s="179"/>
      <c r="Z63" s="179"/>
      <c r="AA63" s="159">
        <v>24</v>
      </c>
      <c r="AB63" s="159"/>
      <c r="AC63" s="159">
        <f t="shared" si="2"/>
        <v>24</v>
      </c>
      <c r="AD63" s="160" t="s">
        <v>261</v>
      </c>
      <c r="AE63" s="162"/>
      <c r="AG63" s="153" t="s">
        <v>317</v>
      </c>
    </row>
    <row r="64" spans="1:33" ht="12.75">
      <c r="A64" s="157">
        <v>43</v>
      </c>
      <c r="B64" s="157" t="s">
        <v>107</v>
      </c>
      <c r="C64" s="161" t="s">
        <v>102</v>
      </c>
      <c r="D64" s="161" t="s">
        <v>375</v>
      </c>
      <c r="E64" s="158">
        <f t="shared" si="0"/>
        <v>8</v>
      </c>
      <c r="F64" s="179"/>
      <c r="G64" s="179"/>
      <c r="H64" s="179"/>
      <c r="I64" s="232">
        <v>3</v>
      </c>
      <c r="J64" s="232">
        <v>3</v>
      </c>
      <c r="K64" s="232">
        <v>3</v>
      </c>
      <c r="L64" s="232">
        <v>3</v>
      </c>
      <c r="M64" s="159"/>
      <c r="N64" s="159"/>
      <c r="O64" s="159"/>
      <c r="P64" s="233">
        <v>4</v>
      </c>
      <c r="Q64" s="233">
        <v>4</v>
      </c>
      <c r="R64" s="233">
        <v>4</v>
      </c>
      <c r="S64" s="233">
        <v>4</v>
      </c>
      <c r="T64" s="179"/>
      <c r="U64" s="179"/>
      <c r="V64" s="179"/>
      <c r="W64" s="179"/>
      <c r="X64" s="179"/>
      <c r="Y64" s="179"/>
      <c r="Z64" s="179"/>
      <c r="AA64" s="159">
        <f t="shared" si="1"/>
        <v>28</v>
      </c>
      <c r="AB64" s="159"/>
      <c r="AC64" s="159">
        <f t="shared" si="2"/>
        <v>28</v>
      </c>
      <c r="AD64" s="160" t="s">
        <v>367</v>
      </c>
      <c r="AE64" s="162" t="s">
        <v>312</v>
      </c>
      <c r="AG64" s="153" t="s">
        <v>317</v>
      </c>
    </row>
    <row r="65" spans="1:35" ht="12.75">
      <c r="A65" s="157"/>
      <c r="B65" s="157"/>
      <c r="C65" s="163"/>
      <c r="D65" s="164" t="s">
        <v>3</v>
      </c>
      <c r="E65" s="159"/>
      <c r="F65" s="227">
        <f>SUM(F8:F64)-F12-SUM(F61:F63)</f>
        <v>44</v>
      </c>
      <c r="G65" s="227">
        <f>SUM(G8:G64)-G12-SUM(G61:G63)</f>
        <v>44</v>
      </c>
      <c r="H65" s="227">
        <f>SUM(H8:H64)-H12-SUM(H61:H63)</f>
        <v>44</v>
      </c>
      <c r="I65" s="221">
        <f aca="true" t="shared" si="3" ref="I65:S65">SUM(I8:I64)-I12</f>
        <v>44</v>
      </c>
      <c r="J65" s="221">
        <f t="shared" si="3"/>
        <v>44</v>
      </c>
      <c r="K65" s="221">
        <f t="shared" si="3"/>
        <v>44</v>
      </c>
      <c r="L65" s="221">
        <f t="shared" si="3"/>
        <v>44</v>
      </c>
      <c r="M65" s="221">
        <f t="shared" si="3"/>
        <v>44</v>
      </c>
      <c r="N65" s="221">
        <f t="shared" si="3"/>
        <v>44</v>
      </c>
      <c r="O65" s="221">
        <f t="shared" si="3"/>
        <v>44</v>
      </c>
      <c r="P65" s="227">
        <f t="shared" si="3"/>
        <v>44</v>
      </c>
      <c r="Q65" s="227">
        <f t="shared" si="3"/>
        <v>44</v>
      </c>
      <c r="R65" s="227">
        <f t="shared" si="3"/>
        <v>44</v>
      </c>
      <c r="S65" s="227">
        <f t="shared" si="3"/>
        <v>44</v>
      </c>
      <c r="T65" s="228">
        <f>SUM(T8:T64)-T12-SUM(T61:T63)</f>
        <v>44</v>
      </c>
      <c r="U65" s="228">
        <f>SUM(U8:U64)-U12-SUM(U61:U63)</f>
        <v>44</v>
      </c>
      <c r="V65" s="228">
        <f>SUM(V8:V64)-V12-SUM(V61:V63)</f>
        <v>44</v>
      </c>
      <c r="W65" s="228">
        <f>SUM(W8:W64)-W12</f>
        <v>44</v>
      </c>
      <c r="X65" s="228">
        <f>SUM(X8:X64)-X12</f>
        <v>44</v>
      </c>
      <c r="Y65" s="228">
        <f>SUM(Y8:Y64)-Y12</f>
        <v>44</v>
      </c>
      <c r="Z65" s="228">
        <f>SUM(Z8:Z64)-Z12</f>
        <v>44</v>
      </c>
      <c r="AA65" s="159"/>
      <c r="AB65" s="159"/>
      <c r="AC65" s="159"/>
      <c r="AD65" s="159"/>
      <c r="AE65" s="162"/>
      <c r="AG65" s="153">
        <f>COUNTIF(AG8:AG64,"L")</f>
        <v>15</v>
      </c>
      <c r="AH65" s="153">
        <f>COUNTIF(AH8:AH64,"S2")</f>
        <v>6</v>
      </c>
      <c r="AI65" s="153">
        <f>COUNTIF(AI8:AI64,"GTT")</f>
        <v>5</v>
      </c>
    </row>
    <row r="66" spans="30:33" ht="12.75">
      <c r="AD66" s="171"/>
      <c r="AG66" s="153">
        <f>COUNTIF(AG8:AG64,"P")</f>
        <v>28</v>
      </c>
    </row>
    <row r="67" spans="3:31" ht="15.75">
      <c r="C67" s="187" t="s">
        <v>341</v>
      </c>
      <c r="D67" s="188"/>
      <c r="E67" s="189"/>
      <c r="F67" s="189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7" t="s">
        <v>338</v>
      </c>
      <c r="U67" s="196"/>
      <c r="V67" s="196"/>
      <c r="W67" s="196"/>
      <c r="X67" s="196"/>
      <c r="Y67" s="196"/>
      <c r="Z67" s="196"/>
      <c r="AA67" s="189"/>
      <c r="AB67" s="189"/>
      <c r="AD67" s="171"/>
      <c r="AE67" s="155">
        <f>COUNTIF(AE8:AF64,"Piket")</f>
        <v>18</v>
      </c>
    </row>
    <row r="68" spans="3:28" ht="15.75">
      <c r="C68" s="187"/>
      <c r="D68" s="188"/>
      <c r="E68" s="189"/>
      <c r="F68" s="189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89"/>
      <c r="AB68" s="189"/>
    </row>
    <row r="69" spans="3:33" ht="15.75">
      <c r="C69" s="187"/>
      <c r="D69" s="188"/>
      <c r="E69" s="189"/>
      <c r="F69" s="189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89"/>
      <c r="AB69" s="189"/>
      <c r="AG69" s="153">
        <f>COUNTIF(AG8:AG64,"P")</f>
        <v>28</v>
      </c>
    </row>
    <row r="70" spans="3:28" ht="15.75">
      <c r="C70" s="187"/>
      <c r="D70" s="188"/>
      <c r="E70" s="189"/>
      <c r="F70" s="189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89"/>
      <c r="AB70" s="189"/>
    </row>
    <row r="71" spans="3:28" ht="15.75">
      <c r="C71" s="185" t="s">
        <v>342</v>
      </c>
      <c r="D71" s="188"/>
      <c r="E71" s="189"/>
      <c r="F71" s="189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7" t="s">
        <v>319</v>
      </c>
      <c r="U71" s="196"/>
      <c r="V71" s="196"/>
      <c r="W71" s="196"/>
      <c r="X71" s="196"/>
      <c r="Y71" s="196"/>
      <c r="Z71" s="196"/>
      <c r="AA71" s="189"/>
      <c r="AB71" s="189"/>
    </row>
    <row r="72" spans="3:28" ht="15.75">
      <c r="C72" s="190" t="s">
        <v>340</v>
      </c>
      <c r="D72" s="188"/>
      <c r="E72" s="189"/>
      <c r="F72" s="189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8" t="s">
        <v>339</v>
      </c>
      <c r="U72" s="196"/>
      <c r="V72" s="196"/>
      <c r="W72" s="196"/>
      <c r="X72" s="196"/>
      <c r="Y72" s="196"/>
      <c r="Z72" s="196"/>
      <c r="AA72" s="189"/>
      <c r="AB72" s="189"/>
    </row>
    <row r="73" ht="15">
      <c r="C73" s="186"/>
    </row>
    <row r="75" spans="1:30" ht="12.75">
      <c r="A75" s="157">
        <v>2</v>
      </c>
      <c r="B75" s="157" t="s">
        <v>257</v>
      </c>
      <c r="C75" s="161" t="s">
        <v>33</v>
      </c>
      <c r="D75" s="161" t="s">
        <v>180</v>
      </c>
      <c r="E75" s="158">
        <f aca="true" t="shared" si="4" ref="E75:E92">COUNT(F75:Z75)</f>
        <v>8</v>
      </c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>
        <v>3</v>
      </c>
      <c r="T75" s="159">
        <v>3</v>
      </c>
      <c r="U75" s="159">
        <v>3</v>
      </c>
      <c r="V75" s="159">
        <v>3</v>
      </c>
      <c r="W75" s="159">
        <v>3</v>
      </c>
      <c r="X75" s="159">
        <v>3</v>
      </c>
      <c r="Y75" s="159">
        <v>3</v>
      </c>
      <c r="Z75" s="159">
        <v>3</v>
      </c>
      <c r="AA75" s="159">
        <f aca="true" t="shared" si="5" ref="AA75:AA106">SUM(F75:Z75)</f>
        <v>24</v>
      </c>
      <c r="AB75" s="159"/>
      <c r="AC75" s="159">
        <f aca="true" t="shared" si="6" ref="AC75:AC80">AA75+AB75</f>
        <v>24</v>
      </c>
      <c r="AD75" s="160" t="s">
        <v>347</v>
      </c>
    </row>
    <row r="76" spans="1:30" ht="12.75">
      <c r="A76" s="166">
        <v>28</v>
      </c>
      <c r="B76" s="157" t="s">
        <v>72</v>
      </c>
      <c r="C76" s="161" t="s">
        <v>73</v>
      </c>
      <c r="D76" s="161" t="s">
        <v>11</v>
      </c>
      <c r="E76" s="158">
        <f t="shared" si="4"/>
        <v>5</v>
      </c>
      <c r="F76" s="159"/>
      <c r="G76" s="159"/>
      <c r="H76" s="159"/>
      <c r="I76" s="159"/>
      <c r="J76" s="159"/>
      <c r="K76" s="159"/>
      <c r="L76" s="159"/>
      <c r="M76" s="159"/>
      <c r="N76" s="159">
        <v>5</v>
      </c>
      <c r="O76" s="159">
        <v>5</v>
      </c>
      <c r="P76" s="159"/>
      <c r="Q76" s="159"/>
      <c r="R76" s="159"/>
      <c r="S76" s="159"/>
      <c r="T76" s="159">
        <v>5</v>
      </c>
      <c r="U76" s="159">
        <v>5</v>
      </c>
      <c r="V76" s="159">
        <v>5</v>
      </c>
      <c r="W76" s="159"/>
      <c r="X76" s="159"/>
      <c r="Y76" s="159"/>
      <c r="Z76" s="159"/>
      <c r="AA76" s="159">
        <f t="shared" si="5"/>
        <v>25</v>
      </c>
      <c r="AB76" s="159"/>
      <c r="AC76" s="159">
        <f t="shared" si="6"/>
        <v>25</v>
      </c>
      <c r="AD76" s="160" t="s">
        <v>361</v>
      </c>
    </row>
    <row r="77" spans="1:30" ht="12.75">
      <c r="A77" s="157">
        <v>12</v>
      </c>
      <c r="B77" s="157" t="s">
        <v>48</v>
      </c>
      <c r="C77" s="161" t="s">
        <v>182</v>
      </c>
      <c r="D77" s="161" t="s">
        <v>271</v>
      </c>
      <c r="E77" s="158">
        <f t="shared" si="4"/>
        <v>14</v>
      </c>
      <c r="F77" s="159"/>
      <c r="G77" s="159"/>
      <c r="H77" s="159"/>
      <c r="I77" s="159"/>
      <c r="J77" s="159"/>
      <c r="K77" s="159"/>
      <c r="L77" s="159"/>
      <c r="M77" s="159">
        <v>2</v>
      </c>
      <c r="N77" s="159">
        <v>2</v>
      </c>
      <c r="O77" s="159">
        <v>2</v>
      </c>
      <c r="P77" s="159">
        <v>2</v>
      </c>
      <c r="Q77" s="159">
        <v>2</v>
      </c>
      <c r="R77" s="159">
        <v>2</v>
      </c>
      <c r="S77" s="159">
        <v>2</v>
      </c>
      <c r="T77" s="159">
        <v>2</v>
      </c>
      <c r="U77" s="159">
        <v>2</v>
      </c>
      <c r="V77" s="159">
        <v>2</v>
      </c>
      <c r="W77" s="159">
        <v>2</v>
      </c>
      <c r="X77" s="159">
        <v>2</v>
      </c>
      <c r="Y77" s="159">
        <v>2</v>
      </c>
      <c r="Z77" s="159">
        <v>2</v>
      </c>
      <c r="AA77" s="159">
        <f t="shared" si="5"/>
        <v>28</v>
      </c>
      <c r="AB77" s="159"/>
      <c r="AC77" s="159">
        <f t="shared" si="6"/>
        <v>28</v>
      </c>
      <c r="AD77" s="160" t="s">
        <v>353</v>
      </c>
    </row>
    <row r="78" spans="1:30" ht="12.75">
      <c r="A78" s="157">
        <v>9</v>
      </c>
      <c r="B78" s="157" t="s">
        <v>113</v>
      </c>
      <c r="C78" s="161" t="s">
        <v>104</v>
      </c>
      <c r="D78" s="161" t="s">
        <v>45</v>
      </c>
      <c r="E78" s="158">
        <f t="shared" si="4"/>
        <v>7</v>
      </c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93">
        <v>4</v>
      </c>
      <c r="U78" s="193">
        <v>4</v>
      </c>
      <c r="V78" s="193">
        <v>4</v>
      </c>
      <c r="W78" s="159">
        <v>4</v>
      </c>
      <c r="X78" s="159">
        <v>4</v>
      </c>
      <c r="Y78" s="159">
        <v>4</v>
      </c>
      <c r="Z78" s="159">
        <v>4</v>
      </c>
      <c r="AA78" s="159">
        <f t="shared" si="5"/>
        <v>28</v>
      </c>
      <c r="AB78" s="159"/>
      <c r="AC78" s="159">
        <f t="shared" si="6"/>
        <v>28</v>
      </c>
      <c r="AD78" s="160" t="s">
        <v>352</v>
      </c>
    </row>
    <row r="79" spans="1:30" ht="12.75">
      <c r="A79" s="157">
        <v>31</v>
      </c>
      <c r="B79" s="157" t="s">
        <v>77</v>
      </c>
      <c r="C79" s="161" t="s">
        <v>79</v>
      </c>
      <c r="D79" s="161" t="s">
        <v>15</v>
      </c>
      <c r="E79" s="158">
        <f t="shared" si="4"/>
        <v>4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>
        <v>6</v>
      </c>
      <c r="X79" s="159">
        <v>6</v>
      </c>
      <c r="Y79" s="159">
        <v>6</v>
      </c>
      <c r="Z79" s="159">
        <v>6</v>
      </c>
      <c r="AA79" s="159">
        <f t="shared" si="5"/>
        <v>24</v>
      </c>
      <c r="AB79" s="159"/>
      <c r="AC79" s="159">
        <f t="shared" si="6"/>
        <v>24</v>
      </c>
      <c r="AD79" s="160" t="s">
        <v>363</v>
      </c>
    </row>
    <row r="80" spans="1:30" ht="25.5">
      <c r="A80" s="157">
        <v>38</v>
      </c>
      <c r="B80" s="157" t="s">
        <v>90</v>
      </c>
      <c r="C80" s="161" t="s">
        <v>91</v>
      </c>
      <c r="D80" s="161" t="s">
        <v>92</v>
      </c>
      <c r="E80" s="158">
        <f t="shared" si="4"/>
        <v>12</v>
      </c>
      <c r="F80" s="159"/>
      <c r="G80" s="159"/>
      <c r="H80" s="159"/>
      <c r="I80" s="159"/>
      <c r="J80" s="159"/>
      <c r="K80" s="159"/>
      <c r="L80" s="159"/>
      <c r="M80" s="159">
        <v>2</v>
      </c>
      <c r="N80" s="159">
        <v>2</v>
      </c>
      <c r="O80" s="159">
        <v>2</v>
      </c>
      <c r="P80" s="159"/>
      <c r="Q80" s="159"/>
      <c r="R80" s="159">
        <v>2</v>
      </c>
      <c r="S80" s="159">
        <v>2</v>
      </c>
      <c r="T80" s="159">
        <v>2</v>
      </c>
      <c r="U80" s="159">
        <v>2</v>
      </c>
      <c r="V80" s="159">
        <v>2</v>
      </c>
      <c r="W80" s="159">
        <v>2</v>
      </c>
      <c r="X80" s="159">
        <v>2</v>
      </c>
      <c r="Y80" s="159">
        <v>2</v>
      </c>
      <c r="Z80" s="159">
        <v>2</v>
      </c>
      <c r="AA80" s="159">
        <f t="shared" si="5"/>
        <v>24</v>
      </c>
      <c r="AB80" s="159"/>
      <c r="AC80" s="159">
        <f t="shared" si="6"/>
        <v>24</v>
      </c>
      <c r="AD80" s="160" t="s">
        <v>366</v>
      </c>
    </row>
    <row r="81" spans="1:30" ht="12.75">
      <c r="A81" s="157">
        <v>14</v>
      </c>
      <c r="B81" s="157" t="s">
        <v>272</v>
      </c>
      <c r="C81" s="161" t="s">
        <v>52</v>
      </c>
      <c r="D81" s="161" t="s">
        <v>274</v>
      </c>
      <c r="E81" s="158">
        <f t="shared" si="4"/>
        <v>7</v>
      </c>
      <c r="F81" s="159"/>
      <c r="G81" s="159"/>
      <c r="H81" s="159"/>
      <c r="I81" s="159"/>
      <c r="J81" s="159"/>
      <c r="K81" s="159"/>
      <c r="L81" s="159"/>
      <c r="M81" s="193"/>
      <c r="N81" s="193"/>
      <c r="O81" s="193"/>
      <c r="P81" s="193"/>
      <c r="Q81" s="193"/>
      <c r="R81" s="193"/>
      <c r="S81" s="193"/>
      <c r="T81" s="159">
        <v>2</v>
      </c>
      <c r="U81" s="159">
        <v>2</v>
      </c>
      <c r="V81" s="159">
        <v>2</v>
      </c>
      <c r="W81" s="159">
        <v>2</v>
      </c>
      <c r="X81" s="159">
        <v>2</v>
      </c>
      <c r="Y81" s="159">
        <v>2</v>
      </c>
      <c r="Z81" s="159">
        <v>2</v>
      </c>
      <c r="AA81" s="159">
        <f t="shared" si="5"/>
        <v>14</v>
      </c>
      <c r="AB81" s="159"/>
      <c r="AC81" s="159">
        <f>AA81+AA82</f>
        <v>42</v>
      </c>
      <c r="AD81" s="160" t="s">
        <v>354</v>
      </c>
    </row>
    <row r="82" spans="1:30" ht="12.75">
      <c r="A82" s="157">
        <v>8</v>
      </c>
      <c r="B82" s="157" t="s">
        <v>112</v>
      </c>
      <c r="C82" s="161" t="s">
        <v>44</v>
      </c>
      <c r="D82" s="161" t="s">
        <v>45</v>
      </c>
      <c r="E82" s="158">
        <f t="shared" si="4"/>
        <v>7</v>
      </c>
      <c r="F82" s="159"/>
      <c r="G82" s="159"/>
      <c r="H82" s="159"/>
      <c r="I82" s="159"/>
      <c r="J82" s="159"/>
      <c r="K82" s="159"/>
      <c r="L82" s="159"/>
      <c r="M82" s="159">
        <v>4</v>
      </c>
      <c r="N82" s="159">
        <v>4</v>
      </c>
      <c r="O82" s="159">
        <v>4</v>
      </c>
      <c r="P82" s="159">
        <v>4</v>
      </c>
      <c r="Q82" s="159">
        <v>4</v>
      </c>
      <c r="R82" s="159">
        <v>4</v>
      </c>
      <c r="S82" s="159">
        <v>4</v>
      </c>
      <c r="T82" s="159"/>
      <c r="U82" s="159"/>
      <c r="V82" s="159"/>
      <c r="W82" s="159"/>
      <c r="X82" s="159"/>
      <c r="Y82" s="159"/>
      <c r="Z82" s="159"/>
      <c r="AA82" s="159">
        <f t="shared" si="5"/>
        <v>28</v>
      </c>
      <c r="AB82" s="159"/>
      <c r="AC82" s="159">
        <f>AA82+AB82</f>
        <v>28</v>
      </c>
      <c r="AD82" s="160" t="s">
        <v>351</v>
      </c>
    </row>
    <row r="83" spans="1:30" ht="12.75">
      <c r="A83" s="157">
        <v>25</v>
      </c>
      <c r="B83" s="157" t="s">
        <v>67</v>
      </c>
      <c r="C83" s="161" t="s">
        <v>69</v>
      </c>
      <c r="D83" s="161" t="s">
        <v>12</v>
      </c>
      <c r="E83" s="158">
        <f t="shared" si="4"/>
        <v>3</v>
      </c>
      <c r="F83" s="159"/>
      <c r="G83" s="159"/>
      <c r="H83" s="159"/>
      <c r="I83" s="159"/>
      <c r="J83" s="159"/>
      <c r="K83" s="159"/>
      <c r="L83" s="159"/>
      <c r="M83" s="159">
        <v>6</v>
      </c>
      <c r="N83" s="159">
        <v>6</v>
      </c>
      <c r="O83" s="159">
        <v>6</v>
      </c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>
        <f t="shared" si="5"/>
        <v>18</v>
      </c>
      <c r="AB83" s="159"/>
      <c r="AC83" s="159">
        <f>AA83+AA84</f>
        <v>33</v>
      </c>
      <c r="AD83" s="160" t="s">
        <v>359</v>
      </c>
    </row>
    <row r="84" spans="1:30" ht="25.5">
      <c r="A84" s="157">
        <v>23</v>
      </c>
      <c r="B84" s="157" t="s">
        <v>64</v>
      </c>
      <c r="C84" s="161" t="s">
        <v>65</v>
      </c>
      <c r="D84" s="161" t="s">
        <v>10</v>
      </c>
      <c r="E84" s="158">
        <f t="shared" si="4"/>
        <v>3</v>
      </c>
      <c r="F84" s="159"/>
      <c r="G84" s="159"/>
      <c r="H84" s="159"/>
      <c r="I84" s="159"/>
      <c r="J84" s="159"/>
      <c r="K84" s="159"/>
      <c r="L84" s="159"/>
      <c r="M84" s="159">
        <v>5</v>
      </c>
      <c r="N84" s="159">
        <v>5</v>
      </c>
      <c r="O84" s="159">
        <v>5</v>
      </c>
      <c r="P84" s="159"/>
      <c r="Q84" s="159"/>
      <c r="R84" s="159"/>
      <c r="S84" s="159"/>
      <c r="T84" s="193"/>
      <c r="U84" s="193"/>
      <c r="V84" s="193"/>
      <c r="W84" s="159"/>
      <c r="X84" s="159"/>
      <c r="Y84" s="159"/>
      <c r="Z84" s="159"/>
      <c r="AA84" s="159">
        <f t="shared" si="5"/>
        <v>15</v>
      </c>
      <c r="AB84" s="159">
        <v>0</v>
      </c>
      <c r="AC84" s="159">
        <f>AA84+AB84</f>
        <v>15</v>
      </c>
      <c r="AD84" s="160" t="s">
        <v>358</v>
      </c>
    </row>
    <row r="85" spans="1:30" ht="25.5">
      <c r="A85" s="157">
        <v>15</v>
      </c>
      <c r="B85" s="157" t="s">
        <v>50</v>
      </c>
      <c r="C85" s="161" t="s">
        <v>53</v>
      </c>
      <c r="D85" s="161" t="s">
        <v>230</v>
      </c>
      <c r="E85" s="158">
        <f t="shared" si="4"/>
        <v>7</v>
      </c>
      <c r="F85" s="159"/>
      <c r="G85" s="159"/>
      <c r="H85" s="159"/>
      <c r="I85" s="159"/>
      <c r="J85" s="159"/>
      <c r="K85" s="159"/>
      <c r="L85" s="159"/>
      <c r="M85" s="159">
        <v>2</v>
      </c>
      <c r="N85" s="159">
        <v>2</v>
      </c>
      <c r="O85" s="159">
        <v>2</v>
      </c>
      <c r="P85" s="159">
        <v>2</v>
      </c>
      <c r="Q85" s="159">
        <v>2</v>
      </c>
      <c r="R85" s="159">
        <v>2</v>
      </c>
      <c r="S85" s="159">
        <v>2</v>
      </c>
      <c r="T85" s="159"/>
      <c r="U85" s="159"/>
      <c r="V85" s="159"/>
      <c r="W85" s="159"/>
      <c r="X85" s="159"/>
      <c r="Y85" s="159"/>
      <c r="Z85" s="159"/>
      <c r="AA85" s="159">
        <f t="shared" si="5"/>
        <v>14</v>
      </c>
      <c r="AB85" s="159"/>
      <c r="AC85" s="159">
        <f>AA85+AA86</f>
        <v>40</v>
      </c>
      <c r="AD85" s="160" t="s">
        <v>355</v>
      </c>
    </row>
    <row r="86" spans="1:30" ht="12.75">
      <c r="A86" s="157">
        <v>32</v>
      </c>
      <c r="B86" s="157" t="s">
        <v>78</v>
      </c>
      <c r="C86" s="161" t="s">
        <v>321</v>
      </c>
      <c r="D86" s="161" t="s">
        <v>15</v>
      </c>
      <c r="E86" s="158">
        <f t="shared" si="4"/>
        <v>7</v>
      </c>
      <c r="F86" s="159"/>
      <c r="G86" s="159"/>
      <c r="H86" s="159"/>
      <c r="I86" s="159"/>
      <c r="J86" s="159"/>
      <c r="K86" s="159"/>
      <c r="L86" s="159"/>
      <c r="M86" s="159">
        <v>2</v>
      </c>
      <c r="N86" s="159">
        <v>2</v>
      </c>
      <c r="O86" s="159">
        <v>2</v>
      </c>
      <c r="P86" s="159">
        <v>5</v>
      </c>
      <c r="Q86" s="159">
        <v>5</v>
      </c>
      <c r="R86" s="159">
        <v>5</v>
      </c>
      <c r="S86" s="159">
        <v>5</v>
      </c>
      <c r="T86" s="159"/>
      <c r="U86" s="159"/>
      <c r="V86" s="159"/>
      <c r="W86" s="159"/>
      <c r="X86" s="159"/>
      <c r="Y86" s="159"/>
      <c r="Z86" s="159"/>
      <c r="AA86" s="159">
        <f t="shared" si="5"/>
        <v>26</v>
      </c>
      <c r="AB86" s="159"/>
      <c r="AC86" s="159">
        <f>AA86+AB86</f>
        <v>26</v>
      </c>
      <c r="AD86" s="160" t="s">
        <v>364</v>
      </c>
    </row>
    <row r="87" spans="1:30" ht="25.5">
      <c r="A87" s="157">
        <v>7</v>
      </c>
      <c r="B87" s="157" t="s">
        <v>42</v>
      </c>
      <c r="C87" s="161" t="s">
        <v>256</v>
      </c>
      <c r="D87" s="161" t="s">
        <v>153</v>
      </c>
      <c r="E87" s="158">
        <f t="shared" si="4"/>
        <v>7</v>
      </c>
      <c r="F87" s="159"/>
      <c r="G87" s="159"/>
      <c r="H87" s="159"/>
      <c r="I87" s="159"/>
      <c r="J87" s="159"/>
      <c r="K87" s="159"/>
      <c r="L87" s="159"/>
      <c r="M87" s="193">
        <v>2</v>
      </c>
      <c r="N87" s="193">
        <v>2</v>
      </c>
      <c r="O87" s="193">
        <v>2</v>
      </c>
      <c r="P87" s="159">
        <v>2</v>
      </c>
      <c r="Q87" s="159">
        <v>2</v>
      </c>
      <c r="R87" s="159">
        <v>2</v>
      </c>
      <c r="S87" s="159">
        <v>2</v>
      </c>
      <c r="T87" s="159"/>
      <c r="U87" s="159"/>
      <c r="V87" s="159"/>
      <c r="W87" s="159"/>
      <c r="X87" s="159"/>
      <c r="Y87" s="159"/>
      <c r="Z87" s="159"/>
      <c r="AA87" s="159">
        <f t="shared" si="5"/>
        <v>14</v>
      </c>
      <c r="AB87" s="159">
        <v>0</v>
      </c>
      <c r="AC87" s="159">
        <f>AA87+AB87</f>
        <v>14</v>
      </c>
      <c r="AD87" s="160" t="s">
        <v>350</v>
      </c>
    </row>
    <row r="88" spans="1:30" ht="12.75">
      <c r="A88" s="157">
        <v>19</v>
      </c>
      <c r="B88" s="157" t="s">
        <v>58</v>
      </c>
      <c r="C88" s="161" t="s">
        <v>59</v>
      </c>
      <c r="D88" s="161" t="s">
        <v>228</v>
      </c>
      <c r="E88" s="158">
        <f t="shared" si="4"/>
        <v>7</v>
      </c>
      <c r="F88" s="159"/>
      <c r="G88" s="159"/>
      <c r="H88" s="159"/>
      <c r="I88" s="159"/>
      <c r="J88" s="159"/>
      <c r="K88" s="159"/>
      <c r="L88" s="159"/>
      <c r="M88" s="159">
        <v>4</v>
      </c>
      <c r="N88" s="159">
        <v>4</v>
      </c>
      <c r="O88" s="159">
        <v>4</v>
      </c>
      <c r="P88" s="159">
        <v>4</v>
      </c>
      <c r="Q88" s="159">
        <v>4</v>
      </c>
      <c r="R88" s="159">
        <v>4</v>
      </c>
      <c r="S88" s="159">
        <v>4</v>
      </c>
      <c r="T88" s="159"/>
      <c r="U88" s="159"/>
      <c r="V88" s="159"/>
      <c r="W88" s="159"/>
      <c r="X88" s="159"/>
      <c r="Y88" s="159"/>
      <c r="Z88" s="159"/>
      <c r="AA88" s="159">
        <f t="shared" si="5"/>
        <v>28</v>
      </c>
      <c r="AB88" s="159"/>
      <c r="AC88" s="159">
        <f>AA88+AA89</f>
        <v>46</v>
      </c>
      <c r="AD88" s="160" t="s">
        <v>357</v>
      </c>
    </row>
    <row r="89" spans="1:30" ht="25.5">
      <c r="A89" s="157">
        <v>27</v>
      </c>
      <c r="B89" s="157" t="s">
        <v>137</v>
      </c>
      <c r="C89" s="161" t="s">
        <v>71</v>
      </c>
      <c r="D89" s="161" t="s">
        <v>12</v>
      </c>
      <c r="E89" s="158">
        <f t="shared" si="4"/>
        <v>3</v>
      </c>
      <c r="F89" s="159">
        <v>6</v>
      </c>
      <c r="G89" s="159">
        <v>6</v>
      </c>
      <c r="H89" s="159">
        <v>6</v>
      </c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>
        <f t="shared" si="5"/>
        <v>18</v>
      </c>
      <c r="AB89" s="159"/>
      <c r="AC89" s="159">
        <f>AA89+AA90</f>
        <v>33</v>
      </c>
      <c r="AD89" s="160" t="s">
        <v>360</v>
      </c>
    </row>
    <row r="90" spans="1:30" ht="12.75">
      <c r="A90" s="157">
        <v>29</v>
      </c>
      <c r="B90" s="157" t="s">
        <v>74</v>
      </c>
      <c r="C90" s="161" t="s">
        <v>76</v>
      </c>
      <c r="D90" s="161" t="s">
        <v>11</v>
      </c>
      <c r="E90" s="158">
        <f t="shared" si="4"/>
        <v>3</v>
      </c>
      <c r="F90" s="159">
        <v>5</v>
      </c>
      <c r="G90" s="159">
        <v>5</v>
      </c>
      <c r="H90" s="159">
        <v>5</v>
      </c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>
        <f t="shared" si="5"/>
        <v>15</v>
      </c>
      <c r="AB90" s="159"/>
      <c r="AC90" s="159">
        <f>AA90+AA91</f>
        <v>43</v>
      </c>
      <c r="AD90" s="160" t="s">
        <v>362</v>
      </c>
    </row>
    <row r="91" spans="1:30" ht="15">
      <c r="A91" s="157">
        <v>6</v>
      </c>
      <c r="B91" s="157" t="s">
        <v>40</v>
      </c>
      <c r="C91" s="161" t="s">
        <v>41</v>
      </c>
      <c r="D91" s="161" t="s">
        <v>153</v>
      </c>
      <c r="E91" s="158">
        <f t="shared" si="4"/>
        <v>14</v>
      </c>
      <c r="F91" s="159">
        <v>2</v>
      </c>
      <c r="G91" s="159">
        <v>2</v>
      </c>
      <c r="H91" s="159">
        <v>2</v>
      </c>
      <c r="I91" s="159">
        <v>2</v>
      </c>
      <c r="J91" s="192">
        <v>2</v>
      </c>
      <c r="K91" s="159">
        <v>2</v>
      </c>
      <c r="L91" s="159">
        <v>2</v>
      </c>
      <c r="M91" s="159"/>
      <c r="N91" s="159"/>
      <c r="O91" s="159"/>
      <c r="P91" s="159"/>
      <c r="Q91" s="159"/>
      <c r="R91" s="159"/>
      <c r="S91" s="159"/>
      <c r="T91" s="193">
        <v>2</v>
      </c>
      <c r="U91" s="193">
        <v>2</v>
      </c>
      <c r="V91" s="193">
        <v>2</v>
      </c>
      <c r="W91" s="159">
        <v>2</v>
      </c>
      <c r="X91" s="159">
        <v>2</v>
      </c>
      <c r="Y91" s="159">
        <v>2</v>
      </c>
      <c r="Z91" s="159">
        <v>2</v>
      </c>
      <c r="AA91" s="159">
        <f t="shared" si="5"/>
        <v>28</v>
      </c>
      <c r="AB91" s="159"/>
      <c r="AC91" s="159">
        <f aca="true" t="shared" si="7" ref="AC91:AC101">AA91+AB91</f>
        <v>28</v>
      </c>
      <c r="AD91" s="160" t="s">
        <v>349</v>
      </c>
    </row>
    <row r="92" spans="1:30" ht="25.5">
      <c r="A92" s="157">
        <v>3</v>
      </c>
      <c r="B92" s="157" t="s">
        <v>258</v>
      </c>
      <c r="C92" s="161" t="s">
        <v>36</v>
      </c>
      <c r="D92" s="161" t="s">
        <v>180</v>
      </c>
      <c r="E92" s="158">
        <f t="shared" si="4"/>
        <v>8</v>
      </c>
      <c r="F92" s="159"/>
      <c r="G92" s="159"/>
      <c r="H92" s="159"/>
      <c r="I92" s="159"/>
      <c r="J92" s="159"/>
      <c r="K92" s="159">
        <v>3</v>
      </c>
      <c r="L92" s="159">
        <v>3</v>
      </c>
      <c r="M92" s="159">
        <v>3</v>
      </c>
      <c r="N92" s="159">
        <v>3</v>
      </c>
      <c r="O92" s="159">
        <v>3</v>
      </c>
      <c r="P92" s="159">
        <v>3</v>
      </c>
      <c r="Q92" s="159">
        <v>3</v>
      </c>
      <c r="R92" s="159">
        <v>3</v>
      </c>
      <c r="S92" s="159"/>
      <c r="T92" s="159"/>
      <c r="U92" s="159"/>
      <c r="V92" s="159"/>
      <c r="W92" s="159"/>
      <c r="X92" s="159"/>
      <c r="Y92" s="159"/>
      <c r="Z92" s="159"/>
      <c r="AA92" s="159">
        <f t="shared" si="5"/>
        <v>24</v>
      </c>
      <c r="AB92" s="159"/>
      <c r="AC92" s="159">
        <f t="shared" si="7"/>
        <v>24</v>
      </c>
      <c r="AD92" s="160" t="s">
        <v>348</v>
      </c>
    </row>
    <row r="93" spans="1:30" ht="12.75">
      <c r="A93" s="157">
        <v>43</v>
      </c>
      <c r="B93" s="157" t="s">
        <v>107</v>
      </c>
      <c r="C93" s="161" t="s">
        <v>102</v>
      </c>
      <c r="D93" s="161" t="s">
        <v>103</v>
      </c>
      <c r="E93" s="158"/>
      <c r="F93" s="159"/>
      <c r="G93" s="159"/>
      <c r="H93" s="159"/>
      <c r="I93" s="159">
        <v>2</v>
      </c>
      <c r="J93" s="159">
        <v>2</v>
      </c>
      <c r="K93" s="159">
        <v>2</v>
      </c>
      <c r="L93" s="159">
        <v>2</v>
      </c>
      <c r="M93" s="159"/>
      <c r="N93" s="159"/>
      <c r="O93" s="159"/>
      <c r="P93" s="159">
        <v>2</v>
      </c>
      <c r="Q93" s="159">
        <v>2</v>
      </c>
      <c r="R93" s="159">
        <v>2</v>
      </c>
      <c r="S93" s="159">
        <v>2</v>
      </c>
      <c r="T93" s="159"/>
      <c r="U93" s="159"/>
      <c r="V93" s="159"/>
      <c r="W93" s="159">
        <v>2</v>
      </c>
      <c r="X93" s="159">
        <v>2</v>
      </c>
      <c r="Y93" s="159">
        <v>2</v>
      </c>
      <c r="Z93" s="159">
        <v>2</v>
      </c>
      <c r="AA93" s="159">
        <f t="shared" si="5"/>
        <v>24</v>
      </c>
      <c r="AB93" s="159"/>
      <c r="AC93" s="159">
        <f t="shared" si="7"/>
        <v>24</v>
      </c>
      <c r="AD93" s="160" t="s">
        <v>367</v>
      </c>
    </row>
    <row r="94" spans="1:30" ht="25.5">
      <c r="A94" s="157">
        <v>17</v>
      </c>
      <c r="B94" s="157" t="s">
        <v>54</v>
      </c>
      <c r="C94" s="161" t="s">
        <v>55</v>
      </c>
      <c r="D94" s="161" t="s">
        <v>136</v>
      </c>
      <c r="E94" s="158">
        <f aca="true" t="shared" si="8" ref="E94:E100">COUNT(F94:Z94)</f>
        <v>11</v>
      </c>
      <c r="F94" s="159"/>
      <c r="G94" s="159"/>
      <c r="H94" s="159"/>
      <c r="I94" s="193">
        <v>3</v>
      </c>
      <c r="J94" s="193">
        <v>3</v>
      </c>
      <c r="K94" s="193">
        <v>3</v>
      </c>
      <c r="L94" s="193">
        <v>3</v>
      </c>
      <c r="M94" s="159"/>
      <c r="N94" s="159"/>
      <c r="O94" s="159"/>
      <c r="P94" s="159"/>
      <c r="Q94" s="159"/>
      <c r="R94" s="159"/>
      <c r="S94" s="159"/>
      <c r="T94" s="159">
        <v>2</v>
      </c>
      <c r="U94" s="159">
        <v>2</v>
      </c>
      <c r="V94" s="159">
        <v>2</v>
      </c>
      <c r="W94" s="159">
        <v>2</v>
      </c>
      <c r="X94" s="159">
        <v>2</v>
      </c>
      <c r="Y94" s="159">
        <v>2</v>
      </c>
      <c r="Z94" s="159">
        <v>2</v>
      </c>
      <c r="AA94" s="159">
        <f t="shared" si="5"/>
        <v>26</v>
      </c>
      <c r="AB94" s="159"/>
      <c r="AC94" s="159">
        <f t="shared" si="7"/>
        <v>26</v>
      </c>
      <c r="AD94" s="160" t="s">
        <v>356</v>
      </c>
    </row>
    <row r="95" spans="1:30" ht="12.75">
      <c r="A95" s="157">
        <v>34</v>
      </c>
      <c r="B95" s="157" t="s">
        <v>83</v>
      </c>
      <c r="C95" s="161" t="s">
        <v>84</v>
      </c>
      <c r="D95" s="161" t="s">
        <v>14</v>
      </c>
      <c r="E95" s="158">
        <f t="shared" si="8"/>
        <v>6</v>
      </c>
      <c r="F95" s="159"/>
      <c r="G95" s="159"/>
      <c r="H95" s="159"/>
      <c r="I95" s="159">
        <v>4</v>
      </c>
      <c r="J95" s="159">
        <v>4</v>
      </c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>
        <v>4</v>
      </c>
      <c r="X95" s="159">
        <v>4</v>
      </c>
      <c r="Y95" s="159">
        <v>4</v>
      </c>
      <c r="Z95" s="159">
        <v>4</v>
      </c>
      <c r="AA95" s="159">
        <f t="shared" si="5"/>
        <v>24</v>
      </c>
      <c r="AB95" s="159"/>
      <c r="AC95" s="159">
        <f t="shared" si="7"/>
        <v>24</v>
      </c>
      <c r="AD95" s="160" t="s">
        <v>365</v>
      </c>
    </row>
    <row r="96" spans="1:30" ht="12.75">
      <c r="A96" s="157">
        <v>26</v>
      </c>
      <c r="B96" s="157" t="s">
        <v>68</v>
      </c>
      <c r="C96" s="161" t="s">
        <v>70</v>
      </c>
      <c r="D96" s="161" t="s">
        <v>12</v>
      </c>
      <c r="E96" s="158">
        <f t="shared" si="8"/>
        <v>3</v>
      </c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>
        <v>5</v>
      </c>
      <c r="U96" s="159">
        <v>5</v>
      </c>
      <c r="V96" s="159">
        <v>5</v>
      </c>
      <c r="W96" s="159"/>
      <c r="X96" s="159"/>
      <c r="Y96" s="159"/>
      <c r="Z96" s="159"/>
      <c r="AA96" s="159">
        <f t="shared" si="5"/>
        <v>15</v>
      </c>
      <c r="AB96" s="159">
        <v>0</v>
      </c>
      <c r="AC96" s="159">
        <f t="shared" si="7"/>
        <v>15</v>
      </c>
      <c r="AD96" s="160" t="s">
        <v>346</v>
      </c>
    </row>
    <row r="97" spans="1:30" ht="12.75">
      <c r="A97" s="157">
        <v>20</v>
      </c>
      <c r="B97" s="157" t="s">
        <v>60</v>
      </c>
      <c r="C97" s="161" t="s">
        <v>319</v>
      </c>
      <c r="D97" s="161" t="s">
        <v>7</v>
      </c>
      <c r="E97" s="158">
        <f t="shared" si="8"/>
        <v>6</v>
      </c>
      <c r="F97" s="159"/>
      <c r="G97" s="159"/>
      <c r="H97" s="159"/>
      <c r="I97" s="159"/>
      <c r="J97" s="159"/>
      <c r="K97" s="159"/>
      <c r="L97" s="159"/>
      <c r="M97" s="159">
        <v>2</v>
      </c>
      <c r="N97" s="159">
        <v>2</v>
      </c>
      <c r="O97" s="159">
        <v>2</v>
      </c>
      <c r="P97" s="159"/>
      <c r="Q97" s="159"/>
      <c r="R97" s="159"/>
      <c r="S97" s="159"/>
      <c r="T97" s="159">
        <v>4</v>
      </c>
      <c r="U97" s="159">
        <v>4</v>
      </c>
      <c r="V97" s="159">
        <v>4</v>
      </c>
      <c r="W97" s="159"/>
      <c r="X97" s="159"/>
      <c r="Y97" s="159"/>
      <c r="Z97" s="159"/>
      <c r="AA97" s="159">
        <f t="shared" si="5"/>
        <v>18</v>
      </c>
      <c r="AB97" s="159">
        <v>0</v>
      </c>
      <c r="AC97" s="159">
        <f t="shared" si="7"/>
        <v>18</v>
      </c>
      <c r="AD97" s="160" t="s">
        <v>343</v>
      </c>
    </row>
    <row r="98" spans="1:30" ht="12.75">
      <c r="A98" s="157">
        <v>36</v>
      </c>
      <c r="B98" s="157" t="s">
        <v>86</v>
      </c>
      <c r="C98" s="161" t="s">
        <v>89</v>
      </c>
      <c r="D98" s="161" t="s">
        <v>16</v>
      </c>
      <c r="E98" s="158">
        <f t="shared" si="8"/>
        <v>4</v>
      </c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>
        <v>4</v>
      </c>
      <c r="Q98" s="159">
        <v>4</v>
      </c>
      <c r="R98" s="159">
        <v>4</v>
      </c>
      <c r="S98" s="159">
        <v>4</v>
      </c>
      <c r="T98" s="159"/>
      <c r="U98" s="159"/>
      <c r="V98" s="159"/>
      <c r="W98" s="159"/>
      <c r="X98" s="159"/>
      <c r="Y98" s="159"/>
      <c r="Z98" s="159"/>
      <c r="AA98" s="159">
        <f t="shared" si="5"/>
        <v>16</v>
      </c>
      <c r="AB98" s="159">
        <v>0</v>
      </c>
      <c r="AC98" s="159">
        <f t="shared" si="7"/>
        <v>16</v>
      </c>
      <c r="AD98" s="160" t="s">
        <v>344</v>
      </c>
    </row>
    <row r="99" spans="1:30" ht="12.75">
      <c r="A99" s="157">
        <v>24</v>
      </c>
      <c r="B99" s="157" t="s">
        <v>66</v>
      </c>
      <c r="C99" s="161" t="s">
        <v>320</v>
      </c>
      <c r="D99" s="161" t="s">
        <v>10</v>
      </c>
      <c r="E99" s="158">
        <f t="shared" si="8"/>
        <v>6</v>
      </c>
      <c r="F99" s="159">
        <v>5</v>
      </c>
      <c r="G99" s="159">
        <v>5</v>
      </c>
      <c r="H99" s="159">
        <v>5</v>
      </c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>
        <v>3</v>
      </c>
      <c r="U99" s="159">
        <v>3</v>
      </c>
      <c r="V99" s="159">
        <v>3</v>
      </c>
      <c r="W99" s="159"/>
      <c r="X99" s="159"/>
      <c r="Y99" s="159"/>
      <c r="Z99" s="159"/>
      <c r="AA99" s="159">
        <f t="shared" si="5"/>
        <v>24</v>
      </c>
      <c r="AB99" s="159"/>
      <c r="AC99" s="159">
        <f t="shared" si="7"/>
        <v>24</v>
      </c>
      <c r="AD99" s="160" t="s">
        <v>284</v>
      </c>
    </row>
    <row r="100" spans="1:30" ht="12.75">
      <c r="A100" s="157">
        <v>35</v>
      </c>
      <c r="B100" s="157" t="s">
        <v>85</v>
      </c>
      <c r="C100" s="161" t="s">
        <v>322</v>
      </c>
      <c r="D100" s="161" t="s">
        <v>14</v>
      </c>
      <c r="E100" s="158">
        <f t="shared" si="8"/>
        <v>6</v>
      </c>
      <c r="F100" s="194"/>
      <c r="G100" s="193"/>
      <c r="H100" s="193"/>
      <c r="I100" s="193"/>
      <c r="J100" s="193"/>
      <c r="K100" s="193">
        <v>4</v>
      </c>
      <c r="L100" s="193">
        <v>4</v>
      </c>
      <c r="M100" s="159"/>
      <c r="N100" s="159"/>
      <c r="O100" s="159"/>
      <c r="P100" s="159">
        <v>4</v>
      </c>
      <c r="Q100" s="159">
        <v>4</v>
      </c>
      <c r="R100" s="159">
        <v>4</v>
      </c>
      <c r="S100" s="159">
        <v>4</v>
      </c>
      <c r="T100" s="159"/>
      <c r="U100" s="159"/>
      <c r="V100" s="159"/>
      <c r="W100" s="159"/>
      <c r="X100" s="159"/>
      <c r="Y100" s="159"/>
      <c r="Z100" s="159"/>
      <c r="AA100" s="159">
        <f t="shared" si="5"/>
        <v>24</v>
      </c>
      <c r="AB100" s="159"/>
      <c r="AC100" s="159">
        <f t="shared" si="7"/>
        <v>24</v>
      </c>
      <c r="AD100" s="160" t="s">
        <v>284</v>
      </c>
    </row>
    <row r="101" spans="1:30" ht="12.75">
      <c r="A101" s="157">
        <v>18</v>
      </c>
      <c r="B101" s="157" t="s">
        <v>56</v>
      </c>
      <c r="C101" s="161" t="s">
        <v>57</v>
      </c>
      <c r="D101" s="161" t="s">
        <v>136</v>
      </c>
      <c r="E101" s="158"/>
      <c r="F101" s="159">
        <v>2</v>
      </c>
      <c r="G101" s="159">
        <v>2</v>
      </c>
      <c r="H101" s="159">
        <v>2</v>
      </c>
      <c r="I101" s="193"/>
      <c r="J101" s="193"/>
      <c r="K101" s="193"/>
      <c r="L101" s="193"/>
      <c r="M101" s="159">
        <v>3</v>
      </c>
      <c r="N101" s="159">
        <v>3</v>
      </c>
      <c r="O101" s="159">
        <v>3</v>
      </c>
      <c r="P101" s="159">
        <v>3</v>
      </c>
      <c r="Q101" s="159">
        <v>3</v>
      </c>
      <c r="R101" s="159">
        <v>3</v>
      </c>
      <c r="S101" s="159">
        <v>3</v>
      </c>
      <c r="T101" s="159"/>
      <c r="U101" s="159"/>
      <c r="V101" s="159"/>
      <c r="W101" s="159"/>
      <c r="X101" s="159"/>
      <c r="Y101" s="159"/>
      <c r="Z101" s="159"/>
      <c r="AA101" s="159">
        <f t="shared" si="5"/>
        <v>27</v>
      </c>
      <c r="AB101" s="159"/>
      <c r="AC101" s="159">
        <f t="shared" si="7"/>
        <v>27</v>
      </c>
      <c r="AD101" s="160" t="s">
        <v>286</v>
      </c>
    </row>
    <row r="102" spans="1:30" ht="12.75">
      <c r="A102" s="157">
        <v>21</v>
      </c>
      <c r="B102" s="157" t="s">
        <v>62</v>
      </c>
      <c r="C102" s="161" t="s">
        <v>147</v>
      </c>
      <c r="D102" s="161" t="s">
        <v>228</v>
      </c>
      <c r="E102" s="158">
        <f aca="true" t="shared" si="9" ref="E102:E129">COUNT(F102:Z102)</f>
        <v>7</v>
      </c>
      <c r="F102" s="194"/>
      <c r="G102" s="193"/>
      <c r="H102" s="193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>
        <v>4</v>
      </c>
      <c r="U102" s="159">
        <v>4</v>
      </c>
      <c r="V102" s="159">
        <v>4</v>
      </c>
      <c r="W102" s="159">
        <v>4</v>
      </c>
      <c r="X102" s="159">
        <v>4</v>
      </c>
      <c r="Y102" s="159">
        <v>4</v>
      </c>
      <c r="Z102" s="159">
        <v>4</v>
      </c>
      <c r="AA102" s="159">
        <f t="shared" si="5"/>
        <v>28</v>
      </c>
      <c r="AB102" s="159"/>
      <c r="AC102" s="159">
        <f>AA102+AA103</f>
        <v>48</v>
      </c>
      <c r="AD102" s="160" t="s">
        <v>286</v>
      </c>
    </row>
    <row r="103" spans="1:30" ht="12.75">
      <c r="A103" s="157">
        <v>33</v>
      </c>
      <c r="B103" s="157" t="s">
        <v>80</v>
      </c>
      <c r="C103" s="161" t="s">
        <v>81</v>
      </c>
      <c r="D103" s="161" t="s">
        <v>15</v>
      </c>
      <c r="E103" s="158">
        <f t="shared" si="9"/>
        <v>4</v>
      </c>
      <c r="F103" s="159"/>
      <c r="G103" s="159"/>
      <c r="H103" s="159"/>
      <c r="I103" s="159">
        <v>5</v>
      </c>
      <c r="J103" s="159">
        <v>5</v>
      </c>
      <c r="K103" s="159">
        <v>5</v>
      </c>
      <c r="L103" s="159">
        <v>5</v>
      </c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>
        <f t="shared" si="5"/>
        <v>20</v>
      </c>
      <c r="AB103" s="159"/>
      <c r="AC103" s="159">
        <f>AA103+AB103+AA104</f>
        <v>48</v>
      </c>
      <c r="AD103" s="160" t="s">
        <v>285</v>
      </c>
    </row>
    <row r="104" spans="1:30" ht="12.75">
      <c r="A104" s="157">
        <v>37</v>
      </c>
      <c r="B104" s="157" t="s">
        <v>88</v>
      </c>
      <c r="C104" s="161" t="s">
        <v>87</v>
      </c>
      <c r="D104" s="161" t="s">
        <v>16</v>
      </c>
      <c r="E104" s="158">
        <f t="shared" si="9"/>
        <v>8</v>
      </c>
      <c r="F104" s="159"/>
      <c r="G104" s="159"/>
      <c r="H104" s="159"/>
      <c r="I104" s="193">
        <v>3</v>
      </c>
      <c r="J104" s="193">
        <v>3</v>
      </c>
      <c r="K104" s="193">
        <v>3</v>
      </c>
      <c r="L104" s="193">
        <v>3</v>
      </c>
      <c r="M104" s="193"/>
      <c r="N104" s="193"/>
      <c r="O104" s="159"/>
      <c r="P104" s="159"/>
      <c r="Q104" s="159"/>
      <c r="R104" s="159"/>
      <c r="S104" s="159"/>
      <c r="T104" s="159"/>
      <c r="U104" s="159"/>
      <c r="V104" s="159"/>
      <c r="W104" s="159">
        <v>4</v>
      </c>
      <c r="X104" s="159">
        <v>4</v>
      </c>
      <c r="Y104" s="159">
        <v>4</v>
      </c>
      <c r="Z104" s="159">
        <v>4</v>
      </c>
      <c r="AA104" s="159">
        <f t="shared" si="5"/>
        <v>28</v>
      </c>
      <c r="AB104" s="159"/>
      <c r="AC104" s="159">
        <f>AA104+AB104</f>
        <v>28</v>
      </c>
      <c r="AD104" s="160" t="s">
        <v>285</v>
      </c>
    </row>
    <row r="105" spans="1:30" ht="12.75">
      <c r="A105" s="157">
        <v>16</v>
      </c>
      <c r="B105" s="157" t="s">
        <v>51</v>
      </c>
      <c r="C105" s="161" t="s">
        <v>106</v>
      </c>
      <c r="D105" s="161" t="s">
        <v>230</v>
      </c>
      <c r="E105" s="158">
        <f t="shared" si="9"/>
        <v>7</v>
      </c>
      <c r="F105" s="159">
        <v>2</v>
      </c>
      <c r="G105" s="159">
        <v>2</v>
      </c>
      <c r="H105" s="159">
        <v>2</v>
      </c>
      <c r="I105" s="193">
        <v>2</v>
      </c>
      <c r="J105" s="193">
        <v>2</v>
      </c>
      <c r="K105" s="193">
        <v>2</v>
      </c>
      <c r="L105" s="193">
        <v>2</v>
      </c>
      <c r="M105" s="159"/>
      <c r="N105" s="159"/>
      <c r="O105" s="159"/>
      <c r="P105" s="193"/>
      <c r="Q105" s="193"/>
      <c r="R105" s="193"/>
      <c r="S105" s="193"/>
      <c r="T105" s="159"/>
      <c r="U105" s="159"/>
      <c r="V105" s="159"/>
      <c r="W105" s="159"/>
      <c r="X105" s="159"/>
      <c r="Y105" s="159"/>
      <c r="Z105" s="159"/>
      <c r="AA105" s="159">
        <f t="shared" si="5"/>
        <v>14</v>
      </c>
      <c r="AB105" s="159"/>
      <c r="AC105" s="159">
        <f>AA105+AA106</f>
        <v>30</v>
      </c>
      <c r="AD105" s="160" t="s">
        <v>295</v>
      </c>
    </row>
    <row r="106" spans="1:30" ht="12.75">
      <c r="A106" s="157">
        <v>11</v>
      </c>
      <c r="B106" s="157" t="s">
        <v>115</v>
      </c>
      <c r="C106" s="161" t="s">
        <v>47</v>
      </c>
      <c r="D106" s="161" t="s">
        <v>45</v>
      </c>
      <c r="E106" s="158">
        <f t="shared" si="9"/>
        <v>4</v>
      </c>
      <c r="F106" s="159"/>
      <c r="G106" s="159"/>
      <c r="H106" s="159"/>
      <c r="I106" s="159">
        <v>4</v>
      </c>
      <c r="J106" s="159">
        <v>4</v>
      </c>
      <c r="K106" s="159">
        <v>4</v>
      </c>
      <c r="L106" s="159">
        <v>4</v>
      </c>
      <c r="M106" s="159"/>
      <c r="N106" s="159"/>
      <c r="O106" s="159"/>
      <c r="P106" s="193"/>
      <c r="Q106" s="193"/>
      <c r="R106" s="193"/>
      <c r="S106" s="193"/>
      <c r="T106" s="159"/>
      <c r="U106" s="159"/>
      <c r="V106" s="159"/>
      <c r="W106" s="159"/>
      <c r="X106" s="159"/>
      <c r="Y106" s="159"/>
      <c r="Z106" s="159"/>
      <c r="AA106" s="159">
        <f t="shared" si="5"/>
        <v>16</v>
      </c>
      <c r="AB106" s="159"/>
      <c r="AC106" s="159">
        <f>AA106+AB106</f>
        <v>16</v>
      </c>
      <c r="AD106" s="160" t="s">
        <v>292</v>
      </c>
    </row>
    <row r="107" spans="1:30" ht="12.75">
      <c r="A107" s="157">
        <v>5</v>
      </c>
      <c r="B107" s="157" t="s">
        <v>37</v>
      </c>
      <c r="C107" s="161" t="s">
        <v>38</v>
      </c>
      <c r="D107" s="161" t="s">
        <v>39</v>
      </c>
      <c r="E107" s="158">
        <f t="shared" si="9"/>
        <v>21</v>
      </c>
      <c r="F107" s="191">
        <v>1</v>
      </c>
      <c r="G107" s="159">
        <v>1</v>
      </c>
      <c r="H107" s="159">
        <v>1</v>
      </c>
      <c r="I107" s="159">
        <v>1</v>
      </c>
      <c r="J107" s="159">
        <v>1</v>
      </c>
      <c r="K107" s="159">
        <v>1</v>
      </c>
      <c r="L107" s="159">
        <v>1</v>
      </c>
      <c r="M107" s="191">
        <v>1</v>
      </c>
      <c r="N107" s="159">
        <v>1</v>
      </c>
      <c r="O107" s="191">
        <v>1</v>
      </c>
      <c r="P107" s="191">
        <v>1</v>
      </c>
      <c r="Q107" s="159">
        <v>1</v>
      </c>
      <c r="R107" s="159">
        <v>1</v>
      </c>
      <c r="S107" s="159">
        <v>1</v>
      </c>
      <c r="T107" s="159">
        <v>1</v>
      </c>
      <c r="U107" s="191">
        <v>1</v>
      </c>
      <c r="V107" s="191">
        <v>1</v>
      </c>
      <c r="W107" s="191">
        <v>1</v>
      </c>
      <c r="X107" s="191">
        <v>1</v>
      </c>
      <c r="Y107" s="191">
        <v>1</v>
      </c>
      <c r="Z107" s="159">
        <v>1</v>
      </c>
      <c r="AA107" s="159">
        <v>24</v>
      </c>
      <c r="AB107" s="159"/>
      <c r="AC107" s="159">
        <f>AA107+AB107</f>
        <v>24</v>
      </c>
      <c r="AD107" s="160" t="s">
        <v>291</v>
      </c>
    </row>
    <row r="108" spans="1:30" ht="12.75">
      <c r="A108" s="157">
        <v>4</v>
      </c>
      <c r="B108" s="157" t="s">
        <v>259</v>
      </c>
      <c r="C108" s="161" t="s">
        <v>35</v>
      </c>
      <c r="D108" s="161" t="s">
        <v>34</v>
      </c>
      <c r="E108" s="158">
        <f t="shared" si="9"/>
        <v>5</v>
      </c>
      <c r="F108" s="159">
        <v>3</v>
      </c>
      <c r="G108" s="159">
        <v>3</v>
      </c>
      <c r="H108" s="159">
        <v>3</v>
      </c>
      <c r="I108" s="159">
        <v>3</v>
      </c>
      <c r="J108" s="159">
        <v>3</v>
      </c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>
        <f>SUM(F108:Z108)</f>
        <v>15</v>
      </c>
      <c r="AB108" s="159"/>
      <c r="AC108" s="159">
        <f>AA108+AB108</f>
        <v>15</v>
      </c>
      <c r="AD108" s="160" t="s">
        <v>293</v>
      </c>
    </row>
    <row r="109" spans="1:30" ht="25.5">
      <c r="A109" s="157">
        <v>13</v>
      </c>
      <c r="B109" s="157" t="s">
        <v>49</v>
      </c>
      <c r="C109" s="161" t="s">
        <v>226</v>
      </c>
      <c r="D109" s="161" t="s">
        <v>227</v>
      </c>
      <c r="E109" s="158">
        <f t="shared" si="9"/>
        <v>7</v>
      </c>
      <c r="F109" s="194">
        <v>2</v>
      </c>
      <c r="G109" s="193">
        <v>2</v>
      </c>
      <c r="H109" s="193">
        <v>2</v>
      </c>
      <c r="I109" s="193">
        <v>2</v>
      </c>
      <c r="J109" s="193">
        <v>2</v>
      </c>
      <c r="K109" s="193">
        <v>2</v>
      </c>
      <c r="L109" s="193">
        <v>2</v>
      </c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59"/>
      <c r="X109" s="159"/>
      <c r="Y109" s="159"/>
      <c r="Z109" s="159"/>
      <c r="AA109" s="159">
        <f>SUM(F109:Z109)</f>
        <v>14</v>
      </c>
      <c r="AB109" s="159"/>
      <c r="AC109" s="159">
        <f>AA109+AA110</f>
        <v>42</v>
      </c>
      <c r="AD109" s="160" t="s">
        <v>294</v>
      </c>
    </row>
    <row r="110" spans="1:30" ht="12.75">
      <c r="A110" s="157">
        <v>22</v>
      </c>
      <c r="B110" s="157" t="s">
        <v>63</v>
      </c>
      <c r="C110" s="161" t="s">
        <v>263</v>
      </c>
      <c r="D110" s="161" t="s">
        <v>228</v>
      </c>
      <c r="E110" s="158">
        <f t="shared" si="9"/>
        <v>7</v>
      </c>
      <c r="F110" s="159">
        <v>4</v>
      </c>
      <c r="G110" s="159">
        <v>4</v>
      </c>
      <c r="H110" s="159">
        <v>4</v>
      </c>
      <c r="I110" s="159">
        <v>4</v>
      </c>
      <c r="J110" s="159">
        <v>4</v>
      </c>
      <c r="K110" s="159">
        <v>4</v>
      </c>
      <c r="L110" s="159">
        <v>4</v>
      </c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>
        <f>SUM(F110:Z110)</f>
        <v>28</v>
      </c>
      <c r="AB110" s="159"/>
      <c r="AC110" s="159">
        <f>AA110+AB110</f>
        <v>28</v>
      </c>
      <c r="AD110" s="160" t="s">
        <v>345</v>
      </c>
    </row>
    <row r="111" spans="1:30" ht="25.5">
      <c r="A111" s="157">
        <v>30</v>
      </c>
      <c r="B111" s="157" t="s">
        <v>75</v>
      </c>
      <c r="C111" s="161" t="s">
        <v>192</v>
      </c>
      <c r="D111" s="161" t="s">
        <v>11</v>
      </c>
      <c r="E111" s="158">
        <f t="shared" si="9"/>
        <v>1</v>
      </c>
      <c r="F111" s="159"/>
      <c r="G111" s="159"/>
      <c r="H111" s="159"/>
      <c r="I111" s="159"/>
      <c r="J111" s="159"/>
      <c r="K111" s="159"/>
      <c r="L111" s="159"/>
      <c r="M111" s="159">
        <v>5</v>
      </c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>
        <f>SUM(F111:Z111)</f>
        <v>5</v>
      </c>
      <c r="AB111" s="159">
        <v>0</v>
      </c>
      <c r="AC111" s="159">
        <f>AA111+AB111+AA112</f>
        <v>29</v>
      </c>
      <c r="AD111" s="160" t="s">
        <v>290</v>
      </c>
    </row>
    <row r="112" spans="1:30" ht="12.75">
      <c r="A112" s="157">
        <v>40</v>
      </c>
      <c r="B112" s="157" t="s">
        <v>95</v>
      </c>
      <c r="C112" s="161" t="s">
        <v>96</v>
      </c>
      <c r="D112" s="161" t="s">
        <v>97</v>
      </c>
      <c r="E112" s="158">
        <f t="shared" si="9"/>
        <v>7</v>
      </c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70">
        <v>1</v>
      </c>
      <c r="Q112" s="170">
        <v>1</v>
      </c>
      <c r="R112" s="170">
        <v>1</v>
      </c>
      <c r="S112" s="170">
        <v>1</v>
      </c>
      <c r="T112" s="199">
        <v>1</v>
      </c>
      <c r="U112" s="199">
        <v>1</v>
      </c>
      <c r="V112" s="199">
        <v>1</v>
      </c>
      <c r="W112" s="159"/>
      <c r="X112" s="159"/>
      <c r="Y112" s="159"/>
      <c r="Z112" s="159"/>
      <c r="AA112" s="159">
        <v>24</v>
      </c>
      <c r="AB112" s="159"/>
      <c r="AC112" s="159">
        <f>AA112+AB112</f>
        <v>24</v>
      </c>
      <c r="AD112" s="160" t="s">
        <v>148</v>
      </c>
    </row>
    <row r="113" spans="1:30" ht="12.75">
      <c r="A113" s="157">
        <v>1</v>
      </c>
      <c r="B113" s="157" t="s">
        <v>264</v>
      </c>
      <c r="C113" s="161" t="s">
        <v>260</v>
      </c>
      <c r="D113" s="161" t="s">
        <v>10</v>
      </c>
      <c r="E113" s="158">
        <f t="shared" si="9"/>
        <v>3</v>
      </c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>
        <v>2</v>
      </c>
      <c r="U113" s="159">
        <v>2</v>
      </c>
      <c r="V113" s="159">
        <v>2</v>
      </c>
      <c r="W113" s="159"/>
      <c r="X113" s="159"/>
      <c r="Y113" s="159"/>
      <c r="Z113" s="159"/>
      <c r="AA113" s="159">
        <f aca="true" t="shared" si="10" ref="AA113:AA127">SUM(F113:Z113)</f>
        <v>6</v>
      </c>
      <c r="AB113" s="159">
        <v>0</v>
      </c>
      <c r="AC113" s="159">
        <f>AA113+AB113</f>
        <v>6</v>
      </c>
      <c r="AD113" s="160" t="s">
        <v>273</v>
      </c>
    </row>
    <row r="114" spans="1:30" ht="12.75">
      <c r="A114" s="157">
        <v>10</v>
      </c>
      <c r="B114" s="157" t="s">
        <v>114</v>
      </c>
      <c r="C114" s="161" t="s">
        <v>46</v>
      </c>
      <c r="D114" s="161" t="s">
        <v>45</v>
      </c>
      <c r="E114" s="158">
        <f t="shared" si="9"/>
        <v>3</v>
      </c>
      <c r="F114" s="159">
        <v>4</v>
      </c>
      <c r="G114" s="159">
        <v>4</v>
      </c>
      <c r="H114" s="159">
        <v>4</v>
      </c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>
        <f t="shared" si="10"/>
        <v>12</v>
      </c>
      <c r="AB114" s="159"/>
      <c r="AC114" s="159">
        <f>AA114+AB114</f>
        <v>12</v>
      </c>
      <c r="AD114" s="160" t="s">
        <v>287</v>
      </c>
    </row>
    <row r="115" spans="1:30" ht="12.75">
      <c r="A115" s="157">
        <v>39</v>
      </c>
      <c r="B115" s="157" t="s">
        <v>93</v>
      </c>
      <c r="C115" s="161" t="s">
        <v>184</v>
      </c>
      <c r="D115" s="161" t="s">
        <v>92</v>
      </c>
      <c r="E115" s="158">
        <f t="shared" si="9"/>
        <v>9</v>
      </c>
      <c r="F115" s="159">
        <v>2</v>
      </c>
      <c r="G115" s="159">
        <v>2</v>
      </c>
      <c r="H115" s="159">
        <v>2</v>
      </c>
      <c r="I115" s="159">
        <v>2</v>
      </c>
      <c r="J115" s="159">
        <v>2</v>
      </c>
      <c r="K115" s="159">
        <v>2</v>
      </c>
      <c r="L115" s="159">
        <v>2</v>
      </c>
      <c r="M115" s="159"/>
      <c r="N115" s="159"/>
      <c r="O115" s="159"/>
      <c r="P115" s="159">
        <v>2</v>
      </c>
      <c r="Q115" s="159">
        <v>2</v>
      </c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>
        <f t="shared" si="10"/>
        <v>18</v>
      </c>
      <c r="AB115" s="159"/>
      <c r="AC115" s="159">
        <f>AA115+AB115</f>
        <v>18</v>
      </c>
      <c r="AD115" s="160" t="s">
        <v>288</v>
      </c>
    </row>
    <row r="116" spans="1:30" ht="12.75">
      <c r="A116" s="165"/>
      <c r="B116" s="157"/>
      <c r="C116" s="161"/>
      <c r="D116" s="161" t="s">
        <v>262</v>
      </c>
      <c r="E116" s="158">
        <f t="shared" si="9"/>
        <v>8</v>
      </c>
      <c r="F116" s="159"/>
      <c r="G116" s="159"/>
      <c r="H116" s="159"/>
      <c r="I116" s="159"/>
      <c r="J116" s="159"/>
      <c r="K116" s="159"/>
      <c r="L116" s="159"/>
      <c r="M116" s="193"/>
      <c r="N116" s="193"/>
      <c r="O116" s="193"/>
      <c r="P116" s="193">
        <v>2</v>
      </c>
      <c r="Q116" s="193">
        <v>2</v>
      </c>
      <c r="R116" s="193">
        <v>2</v>
      </c>
      <c r="S116" s="193">
        <v>2</v>
      </c>
      <c r="T116" s="159"/>
      <c r="U116" s="159"/>
      <c r="V116" s="159"/>
      <c r="W116" s="159">
        <v>2</v>
      </c>
      <c r="X116" s="159">
        <v>2</v>
      </c>
      <c r="Y116" s="159">
        <v>2</v>
      </c>
      <c r="Z116" s="159">
        <v>2</v>
      </c>
      <c r="AA116" s="159">
        <f t="shared" si="10"/>
        <v>16</v>
      </c>
      <c r="AB116" s="159"/>
      <c r="AC116" s="159"/>
      <c r="AD116" s="160" t="s">
        <v>261</v>
      </c>
    </row>
    <row r="117" spans="1:30" ht="12.75">
      <c r="A117" s="157"/>
      <c r="B117" s="157" t="s">
        <v>181</v>
      </c>
      <c r="C117" s="161" t="s">
        <v>256</v>
      </c>
      <c r="D117" s="161" t="s">
        <v>262</v>
      </c>
      <c r="E117" s="158">
        <f t="shared" si="9"/>
        <v>4</v>
      </c>
      <c r="F117" s="159"/>
      <c r="G117" s="159"/>
      <c r="H117" s="159"/>
      <c r="I117" s="193">
        <v>3</v>
      </c>
      <c r="J117" s="159">
        <v>3</v>
      </c>
      <c r="K117" s="159">
        <v>3</v>
      </c>
      <c r="L117" s="159">
        <v>3</v>
      </c>
      <c r="M117" s="159"/>
      <c r="N117" s="159"/>
      <c r="O117" s="159"/>
      <c r="P117" s="159"/>
      <c r="Q117" s="159"/>
      <c r="R117" s="159"/>
      <c r="S117" s="159"/>
      <c r="T117" s="159"/>
      <c r="U117" s="159"/>
      <c r="V117" s="193"/>
      <c r="W117" s="193"/>
      <c r="X117" s="193"/>
      <c r="Y117" s="193"/>
      <c r="Z117" s="193"/>
      <c r="AA117" s="159">
        <f t="shared" si="10"/>
        <v>12</v>
      </c>
      <c r="AB117" s="159"/>
      <c r="AC117" s="159">
        <f>AA117+AB117</f>
        <v>12</v>
      </c>
      <c r="AD117" s="160" t="s">
        <v>261</v>
      </c>
    </row>
    <row r="118" spans="1:30" ht="12.75">
      <c r="A118" s="157"/>
      <c r="B118" s="157"/>
      <c r="C118" s="161"/>
      <c r="D118" s="161" t="s">
        <v>231</v>
      </c>
      <c r="E118" s="158">
        <f t="shared" si="9"/>
        <v>7</v>
      </c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>
        <v>2</v>
      </c>
      <c r="U118" s="159">
        <v>2</v>
      </c>
      <c r="V118" s="159">
        <v>2</v>
      </c>
      <c r="W118" s="159">
        <v>2</v>
      </c>
      <c r="X118" s="159">
        <v>2</v>
      </c>
      <c r="Y118" s="159">
        <v>2</v>
      </c>
      <c r="Z118" s="159">
        <v>2</v>
      </c>
      <c r="AA118" s="159">
        <f t="shared" si="10"/>
        <v>14</v>
      </c>
      <c r="AB118" s="159"/>
      <c r="AC118" s="159"/>
      <c r="AD118" s="160" t="s">
        <v>261</v>
      </c>
    </row>
    <row r="119" spans="1:30" ht="12.75">
      <c r="A119" s="157"/>
      <c r="B119" s="157"/>
      <c r="C119" s="161"/>
      <c r="D119" s="161" t="s">
        <v>231</v>
      </c>
      <c r="E119" s="158">
        <f t="shared" si="9"/>
        <v>7</v>
      </c>
      <c r="F119" s="159">
        <v>2</v>
      </c>
      <c r="G119" s="159">
        <v>2</v>
      </c>
      <c r="H119" s="159">
        <v>2</v>
      </c>
      <c r="I119" s="159">
        <v>2</v>
      </c>
      <c r="J119" s="159">
        <v>2</v>
      </c>
      <c r="K119" s="159">
        <v>2</v>
      </c>
      <c r="L119" s="159">
        <v>2</v>
      </c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  <c r="AA119" s="159">
        <f t="shared" si="10"/>
        <v>14</v>
      </c>
      <c r="AB119" s="159"/>
      <c r="AC119" s="159"/>
      <c r="AD119" s="160" t="s">
        <v>261</v>
      </c>
    </row>
    <row r="120" spans="1:30" ht="12.75">
      <c r="A120" s="157"/>
      <c r="B120" s="157"/>
      <c r="C120" s="161"/>
      <c r="D120" s="161" t="s">
        <v>183</v>
      </c>
      <c r="E120" s="158">
        <f t="shared" si="9"/>
        <v>7</v>
      </c>
      <c r="F120" s="194"/>
      <c r="G120" s="193"/>
      <c r="H120" s="193"/>
      <c r="I120" s="159"/>
      <c r="J120" s="159"/>
      <c r="K120" s="159"/>
      <c r="L120" s="159"/>
      <c r="M120" s="159">
        <v>2</v>
      </c>
      <c r="N120" s="159">
        <v>2</v>
      </c>
      <c r="O120" s="159">
        <v>2</v>
      </c>
      <c r="P120" s="159">
        <v>2</v>
      </c>
      <c r="Q120" s="159">
        <v>2</v>
      </c>
      <c r="R120" s="159">
        <v>2</v>
      </c>
      <c r="S120" s="159">
        <v>2</v>
      </c>
      <c r="T120" s="159"/>
      <c r="U120" s="159"/>
      <c r="V120" s="159"/>
      <c r="W120" s="159"/>
      <c r="X120" s="159"/>
      <c r="Y120" s="159"/>
      <c r="Z120" s="159"/>
      <c r="AA120" s="159">
        <f t="shared" si="10"/>
        <v>14</v>
      </c>
      <c r="AB120" s="159"/>
      <c r="AC120" s="159"/>
      <c r="AD120" s="160" t="s">
        <v>261</v>
      </c>
    </row>
    <row r="121" spans="1:30" ht="12.75">
      <c r="A121" s="157"/>
      <c r="B121" s="157"/>
      <c r="C121" s="161" t="s">
        <v>59</v>
      </c>
      <c r="D121" s="161" t="s">
        <v>229</v>
      </c>
      <c r="E121" s="158">
        <f t="shared" si="9"/>
        <v>2</v>
      </c>
      <c r="F121" s="159">
        <v>2</v>
      </c>
      <c r="G121" s="159">
        <v>2</v>
      </c>
      <c r="H121" s="159"/>
      <c r="I121" s="193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>
        <f t="shared" si="10"/>
        <v>4</v>
      </c>
      <c r="AB121" s="159"/>
      <c r="AC121" s="159"/>
      <c r="AD121" s="160" t="s">
        <v>261</v>
      </c>
    </row>
    <row r="122" spans="1:30" ht="12.75">
      <c r="A122" s="157"/>
      <c r="B122" s="157"/>
      <c r="C122" s="161"/>
      <c r="D122" s="161" t="s">
        <v>229</v>
      </c>
      <c r="E122" s="158">
        <f t="shared" si="9"/>
        <v>1</v>
      </c>
      <c r="F122" s="194"/>
      <c r="G122" s="193"/>
      <c r="H122" s="193">
        <v>2</v>
      </c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  <c r="AA122" s="159">
        <f t="shared" si="10"/>
        <v>2</v>
      </c>
      <c r="AB122" s="159"/>
      <c r="AC122" s="159"/>
      <c r="AD122" s="160" t="s">
        <v>261</v>
      </c>
    </row>
    <row r="123" spans="1:30" ht="12.75">
      <c r="A123" s="157"/>
      <c r="B123" s="157"/>
      <c r="C123" s="161"/>
      <c r="D123" s="161" t="s">
        <v>255</v>
      </c>
      <c r="E123" s="158">
        <f t="shared" si="9"/>
        <v>4</v>
      </c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>
        <v>2</v>
      </c>
      <c r="X123" s="159">
        <v>2</v>
      </c>
      <c r="Y123" s="159">
        <v>2</v>
      </c>
      <c r="Z123" s="159">
        <v>2</v>
      </c>
      <c r="AA123" s="159">
        <f t="shared" si="10"/>
        <v>8</v>
      </c>
      <c r="AB123" s="159"/>
      <c r="AC123" s="159"/>
      <c r="AD123" s="160" t="s">
        <v>261</v>
      </c>
    </row>
    <row r="124" spans="1:30" ht="12.75">
      <c r="A124" s="157"/>
      <c r="B124" s="157"/>
      <c r="C124" s="161"/>
      <c r="D124" s="161" t="s">
        <v>255</v>
      </c>
      <c r="E124" s="158">
        <f t="shared" si="9"/>
        <v>4</v>
      </c>
      <c r="F124" s="159"/>
      <c r="G124" s="159"/>
      <c r="H124" s="159"/>
      <c r="I124" s="159">
        <v>2</v>
      </c>
      <c r="J124" s="159">
        <v>2</v>
      </c>
      <c r="K124" s="159">
        <v>2</v>
      </c>
      <c r="L124" s="159">
        <v>2</v>
      </c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  <c r="AA124" s="159">
        <f t="shared" si="10"/>
        <v>8</v>
      </c>
      <c r="AB124" s="159"/>
      <c r="AC124" s="159"/>
      <c r="AD124" s="160" t="s">
        <v>261</v>
      </c>
    </row>
    <row r="125" spans="1:30" ht="12.75">
      <c r="A125" s="157"/>
      <c r="B125" s="157"/>
      <c r="C125" s="161"/>
      <c r="D125" s="161" t="s">
        <v>232</v>
      </c>
      <c r="E125" s="158">
        <f t="shared" si="9"/>
        <v>5</v>
      </c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>
        <v>2</v>
      </c>
      <c r="S125" s="159">
        <v>2</v>
      </c>
      <c r="T125" s="159">
        <v>2</v>
      </c>
      <c r="U125" s="159">
        <v>2</v>
      </c>
      <c r="V125" s="159">
        <v>2</v>
      </c>
      <c r="W125" s="159"/>
      <c r="X125" s="159"/>
      <c r="Y125" s="159"/>
      <c r="Z125" s="159"/>
      <c r="AA125" s="159">
        <f t="shared" si="10"/>
        <v>10</v>
      </c>
      <c r="AB125" s="159"/>
      <c r="AC125" s="159"/>
      <c r="AD125" s="160" t="s">
        <v>261</v>
      </c>
    </row>
    <row r="126" spans="1:30" ht="12.75">
      <c r="A126" s="157"/>
      <c r="B126" s="157"/>
      <c r="C126" s="161"/>
      <c r="D126" s="161" t="s">
        <v>232</v>
      </c>
      <c r="E126" s="158">
        <f t="shared" si="9"/>
        <v>2</v>
      </c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>
        <v>2</v>
      </c>
      <c r="Q126" s="159">
        <v>2</v>
      </c>
      <c r="R126" s="159"/>
      <c r="S126" s="159"/>
      <c r="T126" s="159"/>
      <c r="U126" s="159"/>
      <c r="V126" s="159"/>
      <c r="W126" s="159"/>
      <c r="X126" s="159"/>
      <c r="Y126" s="159"/>
      <c r="Z126" s="159"/>
      <c r="AA126" s="159">
        <f t="shared" si="10"/>
        <v>4</v>
      </c>
      <c r="AB126" s="159"/>
      <c r="AC126" s="159">
        <f>AA126+AB126</f>
        <v>4</v>
      </c>
      <c r="AD126" s="160" t="s">
        <v>261</v>
      </c>
    </row>
    <row r="127" spans="1:30" ht="12.75">
      <c r="A127" s="157"/>
      <c r="B127" s="157"/>
      <c r="C127" s="161"/>
      <c r="D127" s="161" t="s">
        <v>268</v>
      </c>
      <c r="E127" s="158">
        <f t="shared" si="9"/>
        <v>3</v>
      </c>
      <c r="F127" s="159">
        <v>2</v>
      </c>
      <c r="G127" s="159">
        <v>2</v>
      </c>
      <c r="H127" s="159">
        <v>2</v>
      </c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>
        <f t="shared" si="10"/>
        <v>6</v>
      </c>
      <c r="AB127" s="159"/>
      <c r="AC127" s="159"/>
      <c r="AD127" s="160" t="s">
        <v>261</v>
      </c>
    </row>
    <row r="128" spans="1:30" ht="12.75">
      <c r="A128" s="157">
        <v>41</v>
      </c>
      <c r="B128" s="157" t="s">
        <v>98</v>
      </c>
      <c r="C128" s="161" t="s">
        <v>100</v>
      </c>
      <c r="D128" s="161" t="s">
        <v>94</v>
      </c>
      <c r="E128" s="158">
        <f t="shared" si="9"/>
        <v>7</v>
      </c>
      <c r="F128" s="159">
        <v>1</v>
      </c>
      <c r="G128" s="159">
        <v>1</v>
      </c>
      <c r="H128" s="159">
        <v>1</v>
      </c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70">
        <v>1</v>
      </c>
      <c r="X128" s="170">
        <v>1</v>
      </c>
      <c r="Y128" s="170">
        <v>1</v>
      </c>
      <c r="Z128" s="170">
        <v>1</v>
      </c>
      <c r="AA128" s="159">
        <v>24</v>
      </c>
      <c r="AB128" s="159"/>
      <c r="AC128" s="159">
        <f>AA128+AB128</f>
        <v>24</v>
      </c>
      <c r="AD128" s="160" t="s">
        <v>261</v>
      </c>
    </row>
    <row r="129" spans="1:30" ht="12.75">
      <c r="A129" s="157">
        <v>42</v>
      </c>
      <c r="B129" s="157" t="s">
        <v>99</v>
      </c>
      <c r="C129" s="161" t="s">
        <v>101</v>
      </c>
      <c r="D129" s="161" t="s">
        <v>94</v>
      </c>
      <c r="E129" s="158">
        <f t="shared" si="9"/>
        <v>7</v>
      </c>
      <c r="F129" s="159"/>
      <c r="G129" s="159"/>
      <c r="H129" s="159"/>
      <c r="I129" s="170">
        <v>1</v>
      </c>
      <c r="J129" s="170">
        <v>1</v>
      </c>
      <c r="K129" s="170">
        <v>1</v>
      </c>
      <c r="L129" s="170">
        <v>1</v>
      </c>
      <c r="M129" s="200">
        <v>1</v>
      </c>
      <c r="N129" s="200">
        <v>1</v>
      </c>
      <c r="O129" s="200">
        <v>1</v>
      </c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  <c r="AA129" s="159">
        <v>24</v>
      </c>
      <c r="AB129" s="159"/>
      <c r="AC129" s="159">
        <f>AA129+AB129</f>
        <v>24</v>
      </c>
      <c r="AD129" s="160" t="s">
        <v>261</v>
      </c>
    </row>
  </sheetData>
  <sheetProtection/>
  <mergeCells count="21">
    <mergeCell ref="A5:A7"/>
    <mergeCell ref="W6:Z6"/>
    <mergeCell ref="F5:Z5"/>
    <mergeCell ref="D5:D7"/>
    <mergeCell ref="E5:E7"/>
    <mergeCell ref="A2:AC2"/>
    <mergeCell ref="A3:AC3"/>
    <mergeCell ref="AA5:AA7"/>
    <mergeCell ref="AB5:AB7"/>
    <mergeCell ref="AC5:AC7"/>
    <mergeCell ref="B5:B7"/>
    <mergeCell ref="AA4:AC4"/>
    <mergeCell ref="C5:C7"/>
    <mergeCell ref="AD5:AD7"/>
    <mergeCell ref="A1:AC1"/>
    <mergeCell ref="AE5:AE7"/>
    <mergeCell ref="F6:H6"/>
    <mergeCell ref="I6:L6"/>
    <mergeCell ref="M6:O6"/>
    <mergeCell ref="P6:S6"/>
    <mergeCell ref="T6:V6"/>
  </mergeCells>
  <printOptions/>
  <pageMargins left="0.51" right="0" top="0.25" bottom="0.33" header="0" footer="0"/>
  <pageSetup horizontalDpi="600" verticalDpi="600" orientation="landscape" scale="90" r:id="rId1"/>
  <rowBreaks count="1" manualBreakCount="1">
    <brk id="38" max="2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V129"/>
  <sheetViews>
    <sheetView zoomScalePageLayoutView="0" workbookViewId="0" topLeftCell="A1">
      <selection activeCell="AC8" sqref="AC8"/>
    </sheetView>
  </sheetViews>
  <sheetFormatPr defaultColWidth="9.140625" defaultRowHeight="12.75"/>
  <cols>
    <col min="1" max="1" width="4.7109375" style="153" customWidth="1"/>
    <col min="2" max="2" width="4.57421875" style="153" customWidth="1"/>
    <col min="3" max="3" width="18.28125" style="155" customWidth="1"/>
    <col min="4" max="4" width="15.7109375" style="154" customWidth="1"/>
    <col min="5" max="5" width="4.57421875" style="169" customWidth="1"/>
    <col min="6" max="6" width="2.7109375" style="169" customWidth="1"/>
    <col min="7" max="26" width="2.7109375" style="195" customWidth="1"/>
    <col min="27" max="27" width="5.57421875" style="169" customWidth="1"/>
    <col min="28" max="28" width="4.57421875" style="169" customWidth="1"/>
    <col min="29" max="29" width="6.28125" style="155" customWidth="1"/>
    <col min="30" max="30" width="20.140625" style="173" customWidth="1"/>
    <col min="31" max="32" width="9.140625" style="155" customWidth="1"/>
    <col min="33" max="33" width="9.140625" style="153" customWidth="1"/>
    <col min="34" max="16384" width="9.140625" style="155" customWidth="1"/>
  </cols>
  <sheetData>
    <row r="1" spans="1:256" ht="18.75">
      <c r="A1" s="254" t="s">
        <v>296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172"/>
      <c r="AE1" s="151"/>
      <c r="AF1" s="151"/>
      <c r="AG1" s="174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151"/>
      <c r="ES1" s="151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151"/>
      <c r="FE1" s="151"/>
      <c r="FF1" s="151"/>
      <c r="FG1" s="151"/>
      <c r="FH1" s="151"/>
      <c r="FI1" s="151"/>
      <c r="FJ1" s="151"/>
      <c r="FK1" s="151"/>
      <c r="FL1" s="151"/>
      <c r="FM1" s="151"/>
      <c r="FN1" s="151"/>
      <c r="FO1" s="151"/>
      <c r="FP1" s="151"/>
      <c r="FQ1" s="151"/>
      <c r="FR1" s="151"/>
      <c r="FS1" s="151"/>
      <c r="FT1" s="151"/>
      <c r="FU1" s="151"/>
      <c r="FV1" s="151"/>
      <c r="FW1" s="151"/>
      <c r="FX1" s="151"/>
      <c r="FY1" s="151"/>
      <c r="FZ1" s="151"/>
      <c r="GA1" s="151"/>
      <c r="GB1" s="151"/>
      <c r="GC1" s="151"/>
      <c r="GD1" s="151"/>
      <c r="GE1" s="151"/>
      <c r="GF1" s="151"/>
      <c r="GG1" s="151"/>
      <c r="GH1" s="151"/>
      <c r="GI1" s="151"/>
      <c r="GJ1" s="151"/>
      <c r="GK1" s="151"/>
      <c r="GL1" s="151"/>
      <c r="GM1" s="151"/>
      <c r="GN1" s="151"/>
      <c r="GO1" s="151"/>
      <c r="GP1" s="151"/>
      <c r="GQ1" s="151"/>
      <c r="GR1" s="151"/>
      <c r="GS1" s="151"/>
      <c r="GT1" s="151"/>
      <c r="GU1" s="151"/>
      <c r="GV1" s="151"/>
      <c r="GW1" s="151"/>
      <c r="GX1" s="151"/>
      <c r="GY1" s="151"/>
      <c r="GZ1" s="151"/>
      <c r="HA1" s="151"/>
      <c r="HB1" s="151"/>
      <c r="HC1" s="151"/>
      <c r="HD1" s="151"/>
      <c r="HE1" s="151"/>
      <c r="HF1" s="151"/>
      <c r="HG1" s="151"/>
      <c r="HH1" s="151"/>
      <c r="HI1" s="151"/>
      <c r="HJ1" s="151"/>
      <c r="HK1" s="151"/>
      <c r="HL1" s="151"/>
      <c r="HM1" s="151"/>
      <c r="HN1" s="151"/>
      <c r="HO1" s="151"/>
      <c r="HP1" s="151"/>
      <c r="HQ1" s="151"/>
      <c r="HR1" s="151"/>
      <c r="HS1" s="151"/>
      <c r="HT1" s="151"/>
      <c r="HU1" s="151"/>
      <c r="HV1" s="151"/>
      <c r="HW1" s="151"/>
      <c r="HX1" s="151"/>
      <c r="HY1" s="151"/>
      <c r="HZ1" s="151"/>
      <c r="IA1" s="151"/>
      <c r="IB1" s="151"/>
      <c r="IC1" s="151"/>
      <c r="ID1" s="151"/>
      <c r="IE1" s="151"/>
      <c r="IF1" s="151"/>
      <c r="IG1" s="151"/>
      <c r="IH1" s="151"/>
      <c r="II1" s="151"/>
      <c r="IJ1" s="151"/>
      <c r="IK1" s="151"/>
      <c r="IL1" s="151"/>
      <c r="IM1" s="151"/>
      <c r="IN1" s="151"/>
      <c r="IO1" s="151"/>
      <c r="IP1" s="151"/>
      <c r="IQ1" s="151"/>
      <c r="IR1" s="151"/>
      <c r="IS1" s="151"/>
      <c r="IT1" s="151"/>
      <c r="IU1" s="151"/>
      <c r="IV1" s="151"/>
    </row>
    <row r="2" spans="1:256" ht="18.75">
      <c r="A2" s="254" t="s">
        <v>311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172" t="s">
        <v>368</v>
      </c>
      <c r="AE2" s="151"/>
      <c r="AF2" s="151"/>
      <c r="AG2" s="174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N2" s="151"/>
      <c r="FO2" s="151"/>
      <c r="FP2" s="151"/>
      <c r="FQ2" s="151"/>
      <c r="FR2" s="151"/>
      <c r="FS2" s="151"/>
      <c r="FT2" s="151"/>
      <c r="FU2" s="151"/>
      <c r="FV2" s="151"/>
      <c r="FW2" s="151"/>
      <c r="FX2" s="151"/>
      <c r="FY2" s="151"/>
      <c r="FZ2" s="151"/>
      <c r="GA2" s="151"/>
      <c r="GB2" s="151"/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  <c r="GP2" s="151"/>
      <c r="GQ2" s="151"/>
      <c r="GR2" s="151"/>
      <c r="GS2" s="151"/>
      <c r="GT2" s="151"/>
      <c r="GU2" s="151"/>
      <c r="GV2" s="151"/>
      <c r="GW2" s="151"/>
      <c r="GX2" s="151"/>
      <c r="GY2" s="151"/>
      <c r="GZ2" s="151"/>
      <c r="HA2" s="151"/>
      <c r="HB2" s="151"/>
      <c r="HC2" s="151"/>
      <c r="HD2" s="151"/>
      <c r="HE2" s="151"/>
      <c r="HF2" s="151"/>
      <c r="HG2" s="151"/>
      <c r="HH2" s="151"/>
      <c r="HI2" s="151"/>
      <c r="HJ2" s="151"/>
      <c r="HK2" s="151"/>
      <c r="HL2" s="151"/>
      <c r="HM2" s="151"/>
      <c r="HN2" s="151"/>
      <c r="HO2" s="151"/>
      <c r="HP2" s="151"/>
      <c r="HQ2" s="151"/>
      <c r="HR2" s="151"/>
      <c r="HS2" s="151"/>
      <c r="HT2" s="151"/>
      <c r="HU2" s="151"/>
      <c r="HV2" s="151"/>
      <c r="HW2" s="151"/>
      <c r="HX2" s="151"/>
      <c r="HY2" s="151"/>
      <c r="HZ2" s="151"/>
      <c r="IA2" s="151"/>
      <c r="IB2" s="151"/>
      <c r="IC2" s="151"/>
      <c r="ID2" s="151"/>
      <c r="IE2" s="151"/>
      <c r="IF2" s="151"/>
      <c r="IG2" s="151"/>
      <c r="IH2" s="151"/>
      <c r="II2" s="151"/>
      <c r="IJ2" s="151"/>
      <c r="IK2" s="151"/>
      <c r="IL2" s="151"/>
      <c r="IM2" s="151"/>
      <c r="IN2" s="151"/>
      <c r="IO2" s="151"/>
      <c r="IP2" s="151"/>
      <c r="IQ2" s="151"/>
      <c r="IR2" s="151"/>
      <c r="IS2" s="151"/>
      <c r="IT2" s="151"/>
      <c r="IU2" s="151"/>
      <c r="IV2" s="151"/>
    </row>
    <row r="3" spans="1:256" ht="18.75">
      <c r="A3" s="254" t="s">
        <v>297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172"/>
      <c r="AE3" s="151"/>
      <c r="AF3" s="151"/>
      <c r="AG3" s="174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  <c r="GB3" s="151"/>
      <c r="GC3" s="151"/>
      <c r="GD3" s="151"/>
      <c r="GE3" s="151"/>
      <c r="GF3" s="151"/>
      <c r="GG3" s="151"/>
      <c r="GH3" s="151"/>
      <c r="GI3" s="151"/>
      <c r="GJ3" s="151"/>
      <c r="GK3" s="151"/>
      <c r="GL3" s="151"/>
      <c r="GM3" s="151"/>
      <c r="GN3" s="151"/>
      <c r="GO3" s="151"/>
      <c r="GP3" s="151"/>
      <c r="GQ3" s="151"/>
      <c r="GR3" s="151"/>
      <c r="GS3" s="151"/>
      <c r="GT3" s="151"/>
      <c r="GU3" s="151"/>
      <c r="GV3" s="151"/>
      <c r="GW3" s="151"/>
      <c r="GX3" s="151"/>
      <c r="GY3" s="151"/>
      <c r="GZ3" s="151"/>
      <c r="HA3" s="151"/>
      <c r="HB3" s="151"/>
      <c r="HC3" s="151"/>
      <c r="HD3" s="151"/>
      <c r="HE3" s="151"/>
      <c r="HF3" s="151"/>
      <c r="HG3" s="151"/>
      <c r="HH3" s="151"/>
      <c r="HI3" s="151"/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  <c r="HW3" s="151"/>
      <c r="HX3" s="151"/>
      <c r="HY3" s="151"/>
      <c r="HZ3" s="151"/>
      <c r="IA3" s="151"/>
      <c r="IB3" s="151"/>
      <c r="IC3" s="151"/>
      <c r="ID3" s="151"/>
      <c r="IE3" s="151"/>
      <c r="IF3" s="151"/>
      <c r="IG3" s="151"/>
      <c r="IH3" s="151"/>
      <c r="II3" s="151"/>
      <c r="IJ3" s="151"/>
      <c r="IK3" s="151"/>
      <c r="IL3" s="151"/>
      <c r="IM3" s="151"/>
      <c r="IN3" s="151"/>
      <c r="IO3" s="151"/>
      <c r="IP3" s="151"/>
      <c r="IQ3" s="151"/>
      <c r="IR3" s="151"/>
      <c r="IS3" s="151"/>
      <c r="IT3" s="151"/>
      <c r="IU3" s="151"/>
      <c r="IV3" s="151"/>
    </row>
    <row r="4" spans="27:29" ht="18.75">
      <c r="AA4" s="251" t="s">
        <v>377</v>
      </c>
      <c r="AB4" s="251"/>
      <c r="AC4" s="251"/>
    </row>
    <row r="5" spans="1:32" ht="12.75" customHeight="1">
      <c r="A5" s="252" t="s">
        <v>298</v>
      </c>
      <c r="B5" s="271" t="s">
        <v>30</v>
      </c>
      <c r="C5" s="252" t="s">
        <v>299</v>
      </c>
      <c r="D5" s="263" t="s">
        <v>2</v>
      </c>
      <c r="E5" s="264" t="s">
        <v>300</v>
      </c>
      <c r="F5" s="253" t="s">
        <v>301</v>
      </c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65" t="s">
        <v>310</v>
      </c>
      <c r="AB5" s="265" t="s">
        <v>309</v>
      </c>
      <c r="AC5" s="268" t="s">
        <v>18</v>
      </c>
      <c r="AD5" s="253" t="s">
        <v>302</v>
      </c>
      <c r="AE5" s="255" t="s">
        <v>312</v>
      </c>
      <c r="AF5" s="153"/>
    </row>
    <row r="6" spans="1:32" ht="12.75">
      <c r="A6" s="252"/>
      <c r="B6" s="272"/>
      <c r="C6" s="252"/>
      <c r="D6" s="263"/>
      <c r="E6" s="264"/>
      <c r="F6" s="256" t="s">
        <v>303</v>
      </c>
      <c r="G6" s="256"/>
      <c r="H6" s="256"/>
      <c r="I6" s="256" t="s">
        <v>304</v>
      </c>
      <c r="J6" s="256"/>
      <c r="K6" s="256"/>
      <c r="L6" s="256"/>
      <c r="M6" s="257" t="s">
        <v>305</v>
      </c>
      <c r="N6" s="257"/>
      <c r="O6" s="257"/>
      <c r="P6" s="258" t="s">
        <v>306</v>
      </c>
      <c r="Q6" s="259"/>
      <c r="R6" s="259"/>
      <c r="S6" s="260"/>
      <c r="T6" s="261" t="s">
        <v>307</v>
      </c>
      <c r="U6" s="262"/>
      <c r="V6" s="262"/>
      <c r="W6" s="256" t="s">
        <v>308</v>
      </c>
      <c r="X6" s="256"/>
      <c r="Y6" s="256"/>
      <c r="Z6" s="256"/>
      <c r="AA6" s="266"/>
      <c r="AB6" s="266"/>
      <c r="AC6" s="269"/>
      <c r="AD6" s="253"/>
      <c r="AE6" s="255"/>
      <c r="AF6" s="153"/>
    </row>
    <row r="7" spans="1:32" ht="12.75">
      <c r="A7" s="252"/>
      <c r="B7" s="273"/>
      <c r="C7" s="252"/>
      <c r="D7" s="263"/>
      <c r="E7" s="264"/>
      <c r="F7" s="216">
        <v>1</v>
      </c>
      <c r="G7" s="216">
        <v>2</v>
      </c>
      <c r="H7" s="216">
        <v>3</v>
      </c>
      <c r="I7" s="216">
        <v>1</v>
      </c>
      <c r="J7" s="216">
        <v>2</v>
      </c>
      <c r="K7" s="216">
        <v>3</v>
      </c>
      <c r="L7" s="216">
        <v>4</v>
      </c>
      <c r="M7" s="156">
        <v>1</v>
      </c>
      <c r="N7" s="156">
        <v>2</v>
      </c>
      <c r="O7" s="156">
        <v>3</v>
      </c>
      <c r="P7" s="156">
        <v>1</v>
      </c>
      <c r="Q7" s="156">
        <v>2</v>
      </c>
      <c r="R7" s="156">
        <v>3</v>
      </c>
      <c r="S7" s="156">
        <v>4</v>
      </c>
      <c r="T7" s="216">
        <v>1</v>
      </c>
      <c r="U7" s="216">
        <v>2</v>
      </c>
      <c r="V7" s="216">
        <v>3</v>
      </c>
      <c r="W7" s="216">
        <v>1</v>
      </c>
      <c r="X7" s="216">
        <v>2</v>
      </c>
      <c r="Y7" s="216">
        <v>3</v>
      </c>
      <c r="Z7" s="216">
        <v>4</v>
      </c>
      <c r="AA7" s="267"/>
      <c r="AB7" s="267"/>
      <c r="AC7" s="270"/>
      <c r="AD7" s="253"/>
      <c r="AE7" s="255"/>
      <c r="AF7" s="153"/>
    </row>
    <row r="8" spans="1:34" ht="12.75">
      <c r="A8" s="157">
        <v>1</v>
      </c>
      <c r="B8" s="157" t="s">
        <v>264</v>
      </c>
      <c r="C8" s="161" t="s">
        <v>260</v>
      </c>
      <c r="D8" s="161" t="s">
        <v>10</v>
      </c>
      <c r="E8" s="158">
        <f aca="true" t="shared" si="0" ref="E8:E30">COUNT(F8:Z8)</f>
        <v>3</v>
      </c>
      <c r="F8" s="179"/>
      <c r="G8" s="179"/>
      <c r="H8" s="179"/>
      <c r="I8" s="179"/>
      <c r="J8" s="179"/>
      <c r="K8" s="179"/>
      <c r="L8" s="179"/>
      <c r="M8" s="159"/>
      <c r="N8" s="159"/>
      <c r="O8" s="159"/>
      <c r="P8" s="159"/>
      <c r="Q8" s="159"/>
      <c r="R8" s="159"/>
      <c r="S8" s="159"/>
      <c r="T8" s="179">
        <v>2</v>
      </c>
      <c r="U8" s="179">
        <v>2</v>
      </c>
      <c r="V8" s="179">
        <v>2</v>
      </c>
      <c r="W8" s="179"/>
      <c r="X8" s="179"/>
      <c r="Y8" s="179"/>
      <c r="Z8" s="179"/>
      <c r="AA8" s="159">
        <f>SUM(F8:Z8)</f>
        <v>6</v>
      </c>
      <c r="AB8" s="159">
        <v>18</v>
      </c>
      <c r="AC8" s="159">
        <f>AA8+AB8</f>
        <v>24</v>
      </c>
      <c r="AD8" s="160" t="s">
        <v>273</v>
      </c>
      <c r="AE8" s="162"/>
      <c r="AG8" s="153" t="s">
        <v>317</v>
      </c>
      <c r="AH8" s="155" t="s">
        <v>49</v>
      </c>
    </row>
    <row r="9" spans="1:34" ht="12.75">
      <c r="A9" s="157">
        <v>2</v>
      </c>
      <c r="B9" s="157" t="s">
        <v>257</v>
      </c>
      <c r="C9" s="161" t="s">
        <v>33</v>
      </c>
      <c r="D9" s="161" t="s">
        <v>180</v>
      </c>
      <c r="E9" s="158">
        <f t="shared" si="0"/>
        <v>8</v>
      </c>
      <c r="F9" s="179"/>
      <c r="G9" s="179"/>
      <c r="H9" s="179"/>
      <c r="I9" s="179"/>
      <c r="J9" s="179"/>
      <c r="K9" s="179"/>
      <c r="L9" s="179"/>
      <c r="M9" s="159"/>
      <c r="N9" s="159"/>
      <c r="O9" s="159"/>
      <c r="P9" s="159"/>
      <c r="Q9" s="159"/>
      <c r="R9" s="159"/>
      <c r="S9" s="159">
        <v>3</v>
      </c>
      <c r="T9" s="179">
        <v>3</v>
      </c>
      <c r="U9" s="179">
        <v>3</v>
      </c>
      <c r="V9" s="179">
        <v>3</v>
      </c>
      <c r="W9" s="179">
        <v>3</v>
      </c>
      <c r="X9" s="179">
        <v>3</v>
      </c>
      <c r="Y9" s="179">
        <v>3</v>
      </c>
      <c r="Z9" s="179">
        <v>3</v>
      </c>
      <c r="AA9" s="159">
        <f aca="true" t="shared" si="1" ref="AA9:AA64">SUM(F9:Z9)</f>
        <v>24</v>
      </c>
      <c r="AB9" s="159"/>
      <c r="AC9" s="159">
        <f aca="true" t="shared" si="2" ref="AC9:AC64">AA9+AB9</f>
        <v>24</v>
      </c>
      <c r="AD9" s="160" t="s">
        <v>347</v>
      </c>
      <c r="AE9" s="162"/>
      <c r="AG9" s="153" t="s">
        <v>318</v>
      </c>
      <c r="AH9" s="155" t="s">
        <v>49</v>
      </c>
    </row>
    <row r="10" spans="1:33" ht="26.25" customHeight="1">
      <c r="A10" s="157">
        <v>3</v>
      </c>
      <c r="B10" s="157" t="s">
        <v>258</v>
      </c>
      <c r="C10" s="161" t="s">
        <v>36</v>
      </c>
      <c r="D10" s="161" t="s">
        <v>180</v>
      </c>
      <c r="E10" s="158">
        <f t="shared" si="0"/>
        <v>8</v>
      </c>
      <c r="F10" s="179"/>
      <c r="G10" s="179"/>
      <c r="H10" s="179"/>
      <c r="I10" s="179"/>
      <c r="J10" s="179"/>
      <c r="K10" s="179">
        <v>3</v>
      </c>
      <c r="L10" s="179">
        <v>3</v>
      </c>
      <c r="M10" s="159">
        <v>3</v>
      </c>
      <c r="N10" s="159">
        <v>3</v>
      </c>
      <c r="O10" s="159">
        <v>3</v>
      </c>
      <c r="P10" s="159">
        <v>3</v>
      </c>
      <c r="Q10" s="159">
        <v>3</v>
      </c>
      <c r="R10" s="159">
        <v>3</v>
      </c>
      <c r="S10" s="159"/>
      <c r="T10" s="179"/>
      <c r="U10" s="179"/>
      <c r="V10" s="179"/>
      <c r="W10" s="179"/>
      <c r="X10" s="179"/>
      <c r="Y10" s="179"/>
      <c r="Z10" s="179"/>
      <c r="AA10" s="159">
        <f t="shared" si="1"/>
        <v>24</v>
      </c>
      <c r="AB10" s="159"/>
      <c r="AC10" s="159">
        <f t="shared" si="2"/>
        <v>24</v>
      </c>
      <c r="AD10" s="160" t="s">
        <v>348</v>
      </c>
      <c r="AE10" s="162" t="s">
        <v>312</v>
      </c>
      <c r="AG10" s="153" t="s">
        <v>317</v>
      </c>
    </row>
    <row r="11" spans="1:35" ht="12.75">
      <c r="A11" s="157">
        <v>4</v>
      </c>
      <c r="B11" s="157" t="s">
        <v>259</v>
      </c>
      <c r="C11" s="161" t="s">
        <v>35</v>
      </c>
      <c r="D11" s="161" t="s">
        <v>34</v>
      </c>
      <c r="E11" s="158">
        <f t="shared" si="0"/>
        <v>5</v>
      </c>
      <c r="F11" s="179">
        <v>3</v>
      </c>
      <c r="G11" s="179">
        <v>3</v>
      </c>
      <c r="H11" s="179">
        <v>3</v>
      </c>
      <c r="I11" s="179">
        <v>3</v>
      </c>
      <c r="J11" s="179">
        <v>3</v>
      </c>
      <c r="K11" s="179"/>
      <c r="L11" s="179"/>
      <c r="M11" s="159"/>
      <c r="N11" s="159"/>
      <c r="O11" s="159"/>
      <c r="P11" s="159"/>
      <c r="Q11" s="159"/>
      <c r="R11" s="159"/>
      <c r="S11" s="159"/>
      <c r="T11" s="179"/>
      <c r="U11" s="179"/>
      <c r="V11" s="179"/>
      <c r="W11" s="179"/>
      <c r="X11" s="179"/>
      <c r="Y11" s="179"/>
      <c r="Z11" s="179"/>
      <c r="AA11" s="159">
        <f t="shared" si="1"/>
        <v>15</v>
      </c>
      <c r="AB11" s="159"/>
      <c r="AC11" s="159">
        <f t="shared" si="2"/>
        <v>15</v>
      </c>
      <c r="AD11" s="160" t="s">
        <v>293</v>
      </c>
      <c r="AE11" s="162" t="s">
        <v>337</v>
      </c>
      <c r="AF11" s="162" t="s">
        <v>312</v>
      </c>
      <c r="AG11" s="153" t="s">
        <v>318</v>
      </c>
      <c r="AI11" s="155" t="s">
        <v>336</v>
      </c>
    </row>
    <row r="12" spans="1:33" ht="12.75">
      <c r="A12" s="157">
        <v>5</v>
      </c>
      <c r="B12" s="157" t="s">
        <v>37</v>
      </c>
      <c r="C12" s="161" t="s">
        <v>38</v>
      </c>
      <c r="D12" s="161" t="s">
        <v>39</v>
      </c>
      <c r="E12" s="158">
        <f t="shared" si="0"/>
        <v>21</v>
      </c>
      <c r="F12" s="217">
        <v>1</v>
      </c>
      <c r="G12" s="179">
        <v>1</v>
      </c>
      <c r="H12" s="179">
        <v>1</v>
      </c>
      <c r="I12" s="179">
        <v>1</v>
      </c>
      <c r="J12" s="179">
        <v>1</v>
      </c>
      <c r="K12" s="179">
        <v>1</v>
      </c>
      <c r="L12" s="179">
        <v>1</v>
      </c>
      <c r="M12" s="191">
        <v>1</v>
      </c>
      <c r="N12" s="159">
        <v>1</v>
      </c>
      <c r="O12" s="191">
        <v>1</v>
      </c>
      <c r="P12" s="191">
        <v>1</v>
      </c>
      <c r="Q12" s="159">
        <v>1</v>
      </c>
      <c r="R12" s="159">
        <v>1</v>
      </c>
      <c r="S12" s="159">
        <v>1</v>
      </c>
      <c r="T12" s="179">
        <v>1</v>
      </c>
      <c r="U12" s="217">
        <v>1</v>
      </c>
      <c r="V12" s="217">
        <v>1</v>
      </c>
      <c r="W12" s="217">
        <v>1</v>
      </c>
      <c r="X12" s="217">
        <v>1</v>
      </c>
      <c r="Y12" s="217">
        <v>1</v>
      </c>
      <c r="Z12" s="179">
        <v>1</v>
      </c>
      <c r="AA12" s="159">
        <v>24</v>
      </c>
      <c r="AB12" s="159"/>
      <c r="AC12" s="159">
        <f t="shared" si="2"/>
        <v>24</v>
      </c>
      <c r="AD12" s="160" t="s">
        <v>291</v>
      </c>
      <c r="AE12" s="162" t="s">
        <v>337</v>
      </c>
      <c r="AF12" s="162" t="s">
        <v>312</v>
      </c>
      <c r="AG12" s="153" t="s">
        <v>317</v>
      </c>
    </row>
    <row r="13" spans="1:33" ht="15">
      <c r="A13" s="157">
        <v>6</v>
      </c>
      <c r="B13" s="157" t="s">
        <v>40</v>
      </c>
      <c r="C13" s="161" t="s">
        <v>41</v>
      </c>
      <c r="D13" s="161" t="s">
        <v>153</v>
      </c>
      <c r="E13" s="158">
        <f t="shared" si="0"/>
        <v>14</v>
      </c>
      <c r="F13" s="179">
        <v>2</v>
      </c>
      <c r="G13" s="179">
        <v>2</v>
      </c>
      <c r="H13" s="179">
        <v>2</v>
      </c>
      <c r="I13" s="179">
        <v>2</v>
      </c>
      <c r="J13" s="218">
        <v>2</v>
      </c>
      <c r="K13" s="179">
        <v>2</v>
      </c>
      <c r="L13" s="179">
        <v>2</v>
      </c>
      <c r="M13" s="159"/>
      <c r="N13" s="159"/>
      <c r="O13" s="159"/>
      <c r="P13" s="159"/>
      <c r="Q13" s="159"/>
      <c r="R13" s="159"/>
      <c r="S13" s="159"/>
      <c r="T13" s="220">
        <v>2</v>
      </c>
      <c r="U13" s="220">
        <v>2</v>
      </c>
      <c r="V13" s="220">
        <v>2</v>
      </c>
      <c r="W13" s="179">
        <v>2</v>
      </c>
      <c r="X13" s="179">
        <v>2</v>
      </c>
      <c r="Y13" s="179">
        <v>2</v>
      </c>
      <c r="Z13" s="179">
        <v>2</v>
      </c>
      <c r="AA13" s="159">
        <f t="shared" si="1"/>
        <v>28</v>
      </c>
      <c r="AB13" s="159"/>
      <c r="AC13" s="159">
        <f t="shared" si="2"/>
        <v>28</v>
      </c>
      <c r="AD13" s="160" t="s">
        <v>349</v>
      </c>
      <c r="AE13" s="162"/>
      <c r="AG13" s="153" t="s">
        <v>317</v>
      </c>
    </row>
    <row r="14" spans="1:33" ht="27" customHeight="1">
      <c r="A14" s="157">
        <v>7</v>
      </c>
      <c r="B14" s="157" t="s">
        <v>42</v>
      </c>
      <c r="C14" s="161" t="s">
        <v>256</v>
      </c>
      <c r="D14" s="161" t="s">
        <v>153</v>
      </c>
      <c r="E14" s="158">
        <f t="shared" si="0"/>
        <v>7</v>
      </c>
      <c r="F14" s="179"/>
      <c r="G14" s="179"/>
      <c r="H14" s="179"/>
      <c r="I14" s="179"/>
      <c r="J14" s="179"/>
      <c r="K14" s="179"/>
      <c r="L14" s="179"/>
      <c r="M14" s="159">
        <v>2</v>
      </c>
      <c r="N14" s="159">
        <v>2</v>
      </c>
      <c r="O14" s="159">
        <v>2</v>
      </c>
      <c r="P14" s="159">
        <v>2</v>
      </c>
      <c r="Q14" s="159">
        <v>2</v>
      </c>
      <c r="R14" s="159">
        <v>2</v>
      </c>
      <c r="S14" s="159">
        <v>2</v>
      </c>
      <c r="T14" s="179"/>
      <c r="U14" s="179"/>
      <c r="V14" s="179"/>
      <c r="W14" s="179"/>
      <c r="X14" s="179"/>
      <c r="Y14" s="179"/>
      <c r="Z14" s="179"/>
      <c r="AA14" s="159">
        <f t="shared" si="1"/>
        <v>14</v>
      </c>
      <c r="AB14" s="159">
        <v>12</v>
      </c>
      <c r="AC14" s="159">
        <f t="shared" si="2"/>
        <v>26</v>
      </c>
      <c r="AD14" s="160" t="s">
        <v>350</v>
      </c>
      <c r="AE14" s="162" t="s">
        <v>312</v>
      </c>
      <c r="AG14" s="153" t="s">
        <v>317</v>
      </c>
    </row>
    <row r="15" spans="1:33" ht="12.75">
      <c r="A15" s="157">
        <v>8</v>
      </c>
      <c r="B15" s="157" t="s">
        <v>112</v>
      </c>
      <c r="C15" s="161" t="s">
        <v>44</v>
      </c>
      <c r="D15" s="161" t="s">
        <v>45</v>
      </c>
      <c r="E15" s="158">
        <f t="shared" si="0"/>
        <v>7</v>
      </c>
      <c r="F15" s="179"/>
      <c r="G15" s="179"/>
      <c r="H15" s="179"/>
      <c r="I15" s="179"/>
      <c r="J15" s="179"/>
      <c r="K15" s="179"/>
      <c r="L15" s="179"/>
      <c r="M15" s="159">
        <v>4</v>
      </c>
      <c r="N15" s="159">
        <v>4</v>
      </c>
      <c r="O15" s="159">
        <v>4</v>
      </c>
      <c r="P15" s="159">
        <v>4</v>
      </c>
      <c r="Q15" s="159">
        <v>4</v>
      </c>
      <c r="R15" s="159">
        <v>4</v>
      </c>
      <c r="S15" s="159">
        <v>4</v>
      </c>
      <c r="T15" s="179"/>
      <c r="U15" s="179"/>
      <c r="V15" s="179"/>
      <c r="W15" s="179"/>
      <c r="X15" s="179"/>
      <c r="Y15" s="179"/>
      <c r="Z15" s="179"/>
      <c r="AA15" s="159">
        <f t="shared" si="1"/>
        <v>28</v>
      </c>
      <c r="AB15" s="159"/>
      <c r="AC15" s="159">
        <f t="shared" si="2"/>
        <v>28</v>
      </c>
      <c r="AD15" s="160" t="s">
        <v>351</v>
      </c>
      <c r="AE15" s="162"/>
      <c r="AG15" s="153" t="s">
        <v>318</v>
      </c>
    </row>
    <row r="16" spans="1:33" ht="12.75">
      <c r="A16" s="157">
        <v>9</v>
      </c>
      <c r="B16" s="157" t="s">
        <v>113</v>
      </c>
      <c r="C16" s="161" t="s">
        <v>104</v>
      </c>
      <c r="D16" s="161" t="s">
        <v>45</v>
      </c>
      <c r="E16" s="158">
        <f t="shared" si="0"/>
        <v>7</v>
      </c>
      <c r="F16" s="179"/>
      <c r="G16" s="179"/>
      <c r="H16" s="179"/>
      <c r="I16" s="179"/>
      <c r="J16" s="179"/>
      <c r="K16" s="179"/>
      <c r="L16" s="179"/>
      <c r="M16" s="159"/>
      <c r="N16" s="159"/>
      <c r="O16" s="159"/>
      <c r="P16" s="159"/>
      <c r="Q16" s="159"/>
      <c r="R16" s="159"/>
      <c r="S16" s="159"/>
      <c r="T16" s="220">
        <v>4</v>
      </c>
      <c r="U16" s="220">
        <v>4</v>
      </c>
      <c r="V16" s="220">
        <v>4</v>
      </c>
      <c r="W16" s="179">
        <v>4</v>
      </c>
      <c r="X16" s="179">
        <v>4</v>
      </c>
      <c r="Y16" s="179">
        <v>4</v>
      </c>
      <c r="Z16" s="179">
        <v>4</v>
      </c>
      <c r="AA16" s="159">
        <f t="shared" si="1"/>
        <v>28</v>
      </c>
      <c r="AB16" s="159"/>
      <c r="AC16" s="159">
        <f t="shared" si="2"/>
        <v>28</v>
      </c>
      <c r="AD16" s="160" t="s">
        <v>352</v>
      </c>
      <c r="AE16" s="162"/>
      <c r="AG16" s="153" t="s">
        <v>317</v>
      </c>
    </row>
    <row r="17" spans="1:35" ht="12.75">
      <c r="A17" s="157">
        <v>10</v>
      </c>
      <c r="B17" s="157" t="s">
        <v>114</v>
      </c>
      <c r="C17" s="161" t="s">
        <v>46</v>
      </c>
      <c r="D17" s="161" t="s">
        <v>45</v>
      </c>
      <c r="E17" s="158">
        <f t="shared" si="0"/>
        <v>3</v>
      </c>
      <c r="F17" s="179">
        <v>4</v>
      </c>
      <c r="G17" s="179">
        <v>4</v>
      </c>
      <c r="H17" s="179">
        <v>4</v>
      </c>
      <c r="I17" s="179"/>
      <c r="J17" s="179"/>
      <c r="K17" s="179"/>
      <c r="L17" s="179"/>
      <c r="M17" s="159"/>
      <c r="N17" s="159"/>
      <c r="O17" s="159"/>
      <c r="P17" s="159"/>
      <c r="Q17" s="159"/>
      <c r="R17" s="159"/>
      <c r="S17" s="159"/>
      <c r="T17" s="179"/>
      <c r="U17" s="179"/>
      <c r="V17" s="179"/>
      <c r="W17" s="179"/>
      <c r="X17" s="179"/>
      <c r="Y17" s="179"/>
      <c r="Z17" s="179"/>
      <c r="AA17" s="159">
        <f t="shared" si="1"/>
        <v>12</v>
      </c>
      <c r="AB17" s="159"/>
      <c r="AC17" s="159">
        <f t="shared" si="2"/>
        <v>12</v>
      </c>
      <c r="AD17" s="160" t="s">
        <v>287</v>
      </c>
      <c r="AE17" s="162" t="s">
        <v>312</v>
      </c>
      <c r="AG17" s="153" t="s">
        <v>318</v>
      </c>
      <c r="AI17" s="155" t="s">
        <v>336</v>
      </c>
    </row>
    <row r="18" spans="1:35" ht="12.75">
      <c r="A18" s="157">
        <v>11</v>
      </c>
      <c r="B18" s="157" t="s">
        <v>115</v>
      </c>
      <c r="C18" s="161" t="s">
        <v>47</v>
      </c>
      <c r="D18" s="161" t="s">
        <v>45</v>
      </c>
      <c r="E18" s="158">
        <f t="shared" si="0"/>
        <v>4</v>
      </c>
      <c r="F18" s="179"/>
      <c r="G18" s="179"/>
      <c r="H18" s="179"/>
      <c r="I18" s="179">
        <v>4</v>
      </c>
      <c r="J18" s="179">
        <v>4</v>
      </c>
      <c r="K18" s="179">
        <v>4</v>
      </c>
      <c r="L18" s="179">
        <v>4</v>
      </c>
      <c r="M18" s="159"/>
      <c r="N18" s="159"/>
      <c r="O18" s="159"/>
      <c r="P18" s="193"/>
      <c r="Q18" s="193"/>
      <c r="R18" s="193"/>
      <c r="S18" s="193"/>
      <c r="T18" s="179"/>
      <c r="U18" s="179"/>
      <c r="V18" s="179"/>
      <c r="W18" s="179"/>
      <c r="X18" s="179"/>
      <c r="Y18" s="179"/>
      <c r="Z18" s="179"/>
      <c r="AA18" s="159">
        <f t="shared" si="1"/>
        <v>16</v>
      </c>
      <c r="AB18" s="159"/>
      <c r="AC18" s="159">
        <f t="shared" si="2"/>
        <v>16</v>
      </c>
      <c r="AD18" s="160" t="s">
        <v>292</v>
      </c>
      <c r="AE18" s="162" t="s">
        <v>312</v>
      </c>
      <c r="AG18" s="153" t="s">
        <v>317</v>
      </c>
      <c r="AI18" s="155" t="s">
        <v>336</v>
      </c>
    </row>
    <row r="19" spans="1:33" ht="12.75">
      <c r="A19" s="157">
        <v>12</v>
      </c>
      <c r="B19" s="157" t="s">
        <v>48</v>
      </c>
      <c r="C19" s="161" t="s">
        <v>182</v>
      </c>
      <c r="D19" s="161" t="s">
        <v>271</v>
      </c>
      <c r="E19" s="158">
        <f t="shared" si="0"/>
        <v>10</v>
      </c>
      <c r="F19" s="179"/>
      <c r="G19" s="179"/>
      <c r="H19" s="179"/>
      <c r="I19" s="179"/>
      <c r="J19" s="179"/>
      <c r="K19" s="179"/>
      <c r="L19" s="179"/>
      <c r="M19" s="159">
        <v>2</v>
      </c>
      <c r="N19" s="159">
        <v>2</v>
      </c>
      <c r="O19" s="159">
        <v>2</v>
      </c>
      <c r="P19" s="159"/>
      <c r="Q19" s="159"/>
      <c r="R19" s="159"/>
      <c r="S19" s="159"/>
      <c r="T19" s="179">
        <v>2</v>
      </c>
      <c r="U19" s="179">
        <v>2</v>
      </c>
      <c r="V19" s="179">
        <v>2</v>
      </c>
      <c r="W19" s="179">
        <v>2</v>
      </c>
      <c r="X19" s="179">
        <v>2</v>
      </c>
      <c r="Y19" s="179">
        <v>2</v>
      </c>
      <c r="Z19" s="179">
        <v>2</v>
      </c>
      <c r="AA19" s="159">
        <f t="shared" si="1"/>
        <v>20</v>
      </c>
      <c r="AB19" s="159"/>
      <c r="AC19" s="159">
        <f>AA19+AB19+AA20</f>
        <v>36</v>
      </c>
      <c r="AD19" s="160" t="s">
        <v>353</v>
      </c>
      <c r="AE19" s="162"/>
      <c r="AG19" s="153" t="s">
        <v>317</v>
      </c>
    </row>
    <row r="20" spans="1:31" ht="12.75">
      <c r="A20" s="157"/>
      <c r="B20" s="157"/>
      <c r="C20" s="161"/>
      <c r="D20" s="161" t="s">
        <v>262</v>
      </c>
      <c r="E20" s="158">
        <f t="shared" si="0"/>
        <v>4</v>
      </c>
      <c r="F20" s="179"/>
      <c r="G20" s="179"/>
      <c r="H20" s="179"/>
      <c r="I20" s="179"/>
      <c r="J20" s="179"/>
      <c r="K20" s="179"/>
      <c r="L20" s="179"/>
      <c r="M20" s="159"/>
      <c r="N20" s="159"/>
      <c r="O20" s="159"/>
      <c r="P20" s="159">
        <v>4</v>
      </c>
      <c r="Q20" s="159">
        <v>4</v>
      </c>
      <c r="R20" s="159">
        <v>4</v>
      </c>
      <c r="S20" s="159">
        <v>4</v>
      </c>
      <c r="T20" s="179"/>
      <c r="U20" s="179"/>
      <c r="V20" s="179"/>
      <c r="W20" s="179"/>
      <c r="X20" s="179"/>
      <c r="Y20" s="179"/>
      <c r="Z20" s="179"/>
      <c r="AA20" s="159">
        <f t="shared" si="1"/>
        <v>16</v>
      </c>
      <c r="AB20" s="159"/>
      <c r="AC20" s="159"/>
      <c r="AD20" s="160"/>
      <c r="AE20" s="162"/>
    </row>
    <row r="21" spans="1:35" ht="25.5">
      <c r="A21" s="157">
        <v>13</v>
      </c>
      <c r="B21" s="157" t="s">
        <v>49</v>
      </c>
      <c r="C21" s="161" t="s">
        <v>226</v>
      </c>
      <c r="D21" s="161" t="s">
        <v>227</v>
      </c>
      <c r="E21" s="158">
        <f t="shared" si="0"/>
        <v>11</v>
      </c>
      <c r="F21" s="229">
        <v>2</v>
      </c>
      <c r="G21" s="179">
        <v>2</v>
      </c>
      <c r="H21" s="179">
        <v>2</v>
      </c>
      <c r="I21" s="179">
        <v>2</v>
      </c>
      <c r="J21" s="179">
        <v>2</v>
      </c>
      <c r="K21" s="179">
        <v>2</v>
      </c>
      <c r="L21" s="179">
        <v>2</v>
      </c>
      <c r="M21" s="159"/>
      <c r="N21" s="159"/>
      <c r="O21" s="159"/>
      <c r="P21" s="193">
        <v>2</v>
      </c>
      <c r="Q21" s="193">
        <v>2</v>
      </c>
      <c r="R21" s="193">
        <v>2</v>
      </c>
      <c r="S21" s="193">
        <v>2</v>
      </c>
      <c r="T21" s="179"/>
      <c r="U21" s="179"/>
      <c r="V21" s="179"/>
      <c r="W21" s="179"/>
      <c r="X21" s="179"/>
      <c r="Y21" s="179"/>
      <c r="Z21" s="179"/>
      <c r="AA21" s="159">
        <f t="shared" si="1"/>
        <v>22</v>
      </c>
      <c r="AB21" s="159"/>
      <c r="AC21" s="159">
        <f>AA21+AA22</f>
        <v>38</v>
      </c>
      <c r="AD21" s="160" t="s">
        <v>294</v>
      </c>
      <c r="AE21" s="162"/>
      <c r="AG21" s="153" t="s">
        <v>318</v>
      </c>
      <c r="AI21" s="155" t="s">
        <v>336</v>
      </c>
    </row>
    <row r="22" spans="1:31" ht="12.75">
      <c r="A22" s="165"/>
      <c r="B22" s="157"/>
      <c r="C22" s="161"/>
      <c r="D22" s="161" t="s">
        <v>262</v>
      </c>
      <c r="E22" s="158">
        <f t="shared" si="0"/>
        <v>4</v>
      </c>
      <c r="F22" s="179"/>
      <c r="G22" s="179"/>
      <c r="H22" s="179"/>
      <c r="I22" s="179"/>
      <c r="J22" s="179"/>
      <c r="K22" s="179"/>
      <c r="L22" s="179"/>
      <c r="M22" s="193"/>
      <c r="N22" s="193"/>
      <c r="O22" s="193"/>
      <c r="P22" s="193"/>
      <c r="Q22" s="193"/>
      <c r="R22" s="193"/>
      <c r="S22" s="193"/>
      <c r="T22" s="179"/>
      <c r="U22" s="179"/>
      <c r="V22" s="179"/>
      <c r="W22" s="179">
        <v>4</v>
      </c>
      <c r="X22" s="179">
        <v>4</v>
      </c>
      <c r="Y22" s="179">
        <v>4</v>
      </c>
      <c r="Z22" s="179">
        <v>4</v>
      </c>
      <c r="AA22" s="159">
        <f t="shared" si="1"/>
        <v>16</v>
      </c>
      <c r="AB22" s="159"/>
      <c r="AC22" s="159"/>
      <c r="AD22" s="160" t="s">
        <v>261</v>
      </c>
      <c r="AE22" s="162"/>
    </row>
    <row r="23" spans="1:31" ht="15" customHeight="1">
      <c r="A23" s="157"/>
      <c r="B23" s="157" t="s">
        <v>181</v>
      </c>
      <c r="C23" s="161" t="s">
        <v>256</v>
      </c>
      <c r="D23" s="161" t="s">
        <v>262</v>
      </c>
      <c r="E23" s="158">
        <f t="shared" si="0"/>
        <v>4</v>
      </c>
      <c r="F23" s="179"/>
      <c r="G23" s="179"/>
      <c r="H23" s="179"/>
      <c r="I23" s="220">
        <v>4</v>
      </c>
      <c r="J23" s="179">
        <v>4</v>
      </c>
      <c r="K23" s="179">
        <v>4</v>
      </c>
      <c r="L23" s="179">
        <v>4</v>
      </c>
      <c r="M23" s="159"/>
      <c r="N23" s="159"/>
      <c r="O23" s="159"/>
      <c r="P23" s="159"/>
      <c r="Q23" s="159"/>
      <c r="R23" s="159"/>
      <c r="S23" s="159"/>
      <c r="T23" s="179"/>
      <c r="U23" s="179"/>
      <c r="V23" s="220"/>
      <c r="W23" s="220"/>
      <c r="X23" s="220"/>
      <c r="Y23" s="220"/>
      <c r="Z23" s="220"/>
      <c r="AA23" s="159">
        <f t="shared" si="1"/>
        <v>16</v>
      </c>
      <c r="AB23" s="159"/>
      <c r="AC23" s="159">
        <f t="shared" si="2"/>
        <v>16</v>
      </c>
      <c r="AD23" s="160" t="s">
        <v>261</v>
      </c>
      <c r="AE23" s="162"/>
    </row>
    <row r="24" spans="1:33" ht="21" customHeight="1">
      <c r="A24" s="157">
        <v>14</v>
      </c>
      <c r="B24" s="157" t="s">
        <v>272</v>
      </c>
      <c r="C24" s="161" t="s">
        <v>52</v>
      </c>
      <c r="D24" s="161" t="s">
        <v>274</v>
      </c>
      <c r="E24" s="158">
        <f t="shared" si="0"/>
        <v>0</v>
      </c>
      <c r="F24" s="179"/>
      <c r="G24" s="179"/>
      <c r="H24" s="179"/>
      <c r="I24" s="179"/>
      <c r="J24" s="179"/>
      <c r="K24" s="179"/>
      <c r="L24" s="179"/>
      <c r="M24" s="193"/>
      <c r="N24" s="193"/>
      <c r="O24" s="193"/>
      <c r="P24" s="193"/>
      <c r="Q24" s="193"/>
      <c r="R24" s="193"/>
      <c r="S24" s="193"/>
      <c r="T24" s="179"/>
      <c r="U24" s="179"/>
      <c r="V24" s="179"/>
      <c r="W24" s="179"/>
      <c r="X24" s="179"/>
      <c r="Y24" s="179"/>
      <c r="Z24" s="179"/>
      <c r="AA24" s="159">
        <f t="shared" si="1"/>
        <v>0</v>
      </c>
      <c r="AB24" s="159"/>
      <c r="AC24" s="159">
        <f>AA24+AA25</f>
        <v>25</v>
      </c>
      <c r="AD24" s="160" t="s">
        <v>354</v>
      </c>
      <c r="AE24" s="162"/>
      <c r="AG24" s="153" t="s">
        <v>317</v>
      </c>
    </row>
    <row r="25" spans="1:31" ht="12.75">
      <c r="A25" s="157"/>
      <c r="B25" s="157"/>
      <c r="C25" s="161"/>
      <c r="D25" s="161" t="s">
        <v>231</v>
      </c>
      <c r="E25" s="158">
        <f t="shared" si="0"/>
        <v>7</v>
      </c>
      <c r="F25" s="179"/>
      <c r="G25" s="179"/>
      <c r="H25" s="179"/>
      <c r="I25" s="179"/>
      <c r="J25" s="179"/>
      <c r="K25" s="179"/>
      <c r="L25" s="179"/>
      <c r="M25" s="159"/>
      <c r="N25" s="159"/>
      <c r="O25" s="159"/>
      <c r="P25" s="159"/>
      <c r="Q25" s="159"/>
      <c r="R25" s="159"/>
      <c r="S25" s="159"/>
      <c r="T25" s="179">
        <v>3</v>
      </c>
      <c r="U25" s="179">
        <v>3</v>
      </c>
      <c r="V25" s="179">
        <v>3</v>
      </c>
      <c r="W25" s="179">
        <v>4</v>
      </c>
      <c r="X25" s="179">
        <v>4</v>
      </c>
      <c r="Y25" s="179">
        <v>4</v>
      </c>
      <c r="Z25" s="179">
        <v>4</v>
      </c>
      <c r="AA25" s="159">
        <f t="shared" si="1"/>
        <v>25</v>
      </c>
      <c r="AB25" s="159"/>
      <c r="AC25" s="159"/>
      <c r="AD25" s="160" t="s">
        <v>261</v>
      </c>
      <c r="AE25" s="162"/>
    </row>
    <row r="26" spans="1:33" ht="24" customHeight="1">
      <c r="A26" s="157">
        <v>15</v>
      </c>
      <c r="B26" s="157" t="s">
        <v>50</v>
      </c>
      <c r="C26" s="161" t="s">
        <v>53</v>
      </c>
      <c r="D26" s="161" t="s">
        <v>230</v>
      </c>
      <c r="E26" s="158">
        <f t="shared" si="0"/>
        <v>7</v>
      </c>
      <c r="F26" s="179"/>
      <c r="G26" s="179"/>
      <c r="H26" s="179"/>
      <c r="I26" s="179"/>
      <c r="J26" s="179"/>
      <c r="K26" s="179"/>
      <c r="L26" s="179"/>
      <c r="M26" s="159">
        <v>2</v>
      </c>
      <c r="N26" s="159">
        <v>2</v>
      </c>
      <c r="O26" s="159">
        <v>2</v>
      </c>
      <c r="P26" s="159">
        <v>2</v>
      </c>
      <c r="Q26" s="159">
        <v>2</v>
      </c>
      <c r="R26" s="159">
        <v>2</v>
      </c>
      <c r="S26" s="159">
        <v>2</v>
      </c>
      <c r="T26" s="179"/>
      <c r="U26" s="179"/>
      <c r="V26" s="179"/>
      <c r="W26" s="179"/>
      <c r="X26" s="179"/>
      <c r="Y26" s="179"/>
      <c r="Z26" s="179"/>
      <c r="AA26" s="159">
        <f t="shared" si="1"/>
        <v>14</v>
      </c>
      <c r="AB26" s="159"/>
      <c r="AC26" s="159">
        <f>AA26+AA27</f>
        <v>28</v>
      </c>
      <c r="AD26" s="160" t="s">
        <v>355</v>
      </c>
      <c r="AE26" s="162"/>
      <c r="AG26" s="153" t="s">
        <v>317</v>
      </c>
    </row>
    <row r="27" spans="1:31" ht="15" customHeight="1">
      <c r="A27" s="157"/>
      <c r="B27" s="157"/>
      <c r="C27" s="161"/>
      <c r="D27" s="161" t="s">
        <v>231</v>
      </c>
      <c r="E27" s="158">
        <f t="shared" si="0"/>
        <v>7</v>
      </c>
      <c r="F27" s="179">
        <v>2</v>
      </c>
      <c r="G27" s="179">
        <v>2</v>
      </c>
      <c r="H27" s="179">
        <v>2</v>
      </c>
      <c r="I27" s="179">
        <v>2</v>
      </c>
      <c r="J27" s="179">
        <v>2</v>
      </c>
      <c r="K27" s="179">
        <v>2</v>
      </c>
      <c r="L27" s="179">
        <v>2</v>
      </c>
      <c r="M27" s="159"/>
      <c r="N27" s="159"/>
      <c r="O27" s="159"/>
      <c r="P27" s="159"/>
      <c r="Q27" s="159"/>
      <c r="R27" s="159"/>
      <c r="S27" s="159"/>
      <c r="T27" s="179"/>
      <c r="U27" s="179"/>
      <c r="V27" s="179"/>
      <c r="W27" s="179"/>
      <c r="X27" s="179"/>
      <c r="Y27" s="179"/>
      <c r="Z27" s="179"/>
      <c r="AA27" s="159">
        <f t="shared" si="1"/>
        <v>14</v>
      </c>
      <c r="AB27" s="159"/>
      <c r="AC27" s="159"/>
      <c r="AD27" s="160" t="s">
        <v>261</v>
      </c>
      <c r="AE27" s="162"/>
    </row>
    <row r="28" spans="1:33" ht="12.75">
      <c r="A28" s="157">
        <v>16</v>
      </c>
      <c r="B28" s="157" t="s">
        <v>51</v>
      </c>
      <c r="C28" s="161" t="s">
        <v>106</v>
      </c>
      <c r="D28" s="161" t="s">
        <v>230</v>
      </c>
      <c r="E28" s="158">
        <f t="shared" si="0"/>
        <v>14</v>
      </c>
      <c r="F28" s="179">
        <v>2</v>
      </c>
      <c r="G28" s="179">
        <v>2</v>
      </c>
      <c r="H28" s="179">
        <v>2</v>
      </c>
      <c r="I28" s="220">
        <v>2</v>
      </c>
      <c r="J28" s="220">
        <v>2</v>
      </c>
      <c r="K28" s="220">
        <v>2</v>
      </c>
      <c r="L28" s="220">
        <v>2</v>
      </c>
      <c r="M28" s="159"/>
      <c r="N28" s="159"/>
      <c r="O28" s="159"/>
      <c r="P28" s="193"/>
      <c r="Q28" s="193"/>
      <c r="R28" s="193"/>
      <c r="S28" s="193"/>
      <c r="T28" s="179">
        <v>2</v>
      </c>
      <c r="U28" s="179">
        <v>2</v>
      </c>
      <c r="V28" s="179">
        <v>2</v>
      </c>
      <c r="W28" s="179">
        <v>2</v>
      </c>
      <c r="X28" s="179">
        <v>2</v>
      </c>
      <c r="Y28" s="179">
        <v>2</v>
      </c>
      <c r="Z28" s="179">
        <v>2</v>
      </c>
      <c r="AA28" s="159">
        <f t="shared" si="1"/>
        <v>28</v>
      </c>
      <c r="AB28" s="159"/>
      <c r="AC28" s="159">
        <f>AA28+AA29</f>
        <v>28</v>
      </c>
      <c r="AD28" s="160" t="s">
        <v>295</v>
      </c>
      <c r="AE28" s="162"/>
      <c r="AG28" s="153" t="s">
        <v>317</v>
      </c>
    </row>
    <row r="29" spans="1:31" ht="12.75">
      <c r="A29" s="157"/>
      <c r="B29" s="157"/>
      <c r="C29" s="161"/>
      <c r="D29" s="161" t="s">
        <v>183</v>
      </c>
      <c r="E29" s="158">
        <f t="shared" si="0"/>
        <v>0</v>
      </c>
      <c r="F29" s="219"/>
      <c r="G29" s="220"/>
      <c r="H29" s="220"/>
      <c r="I29" s="179"/>
      <c r="J29" s="179"/>
      <c r="K29" s="179"/>
      <c r="L29" s="179"/>
      <c r="M29" s="159"/>
      <c r="N29" s="159"/>
      <c r="O29" s="159"/>
      <c r="P29" s="159"/>
      <c r="Q29" s="159"/>
      <c r="R29" s="159"/>
      <c r="S29" s="159"/>
      <c r="T29" s="179"/>
      <c r="U29" s="179"/>
      <c r="V29" s="179"/>
      <c r="W29" s="179"/>
      <c r="X29" s="179"/>
      <c r="Y29" s="179"/>
      <c r="Z29" s="179"/>
      <c r="AA29" s="159">
        <f t="shared" si="1"/>
        <v>0</v>
      </c>
      <c r="AB29" s="159"/>
      <c r="AC29" s="159"/>
      <c r="AD29" s="160" t="s">
        <v>261</v>
      </c>
      <c r="AE29" s="162"/>
    </row>
    <row r="30" spans="1:33" ht="25.5">
      <c r="A30" s="157">
        <v>17</v>
      </c>
      <c r="B30" s="157" t="s">
        <v>54</v>
      </c>
      <c r="C30" s="161" t="s">
        <v>55</v>
      </c>
      <c r="D30" s="161" t="s">
        <v>136</v>
      </c>
      <c r="E30" s="158">
        <f t="shared" si="0"/>
        <v>11</v>
      </c>
      <c r="F30" s="179"/>
      <c r="G30" s="179"/>
      <c r="H30" s="179"/>
      <c r="I30" s="220">
        <v>3</v>
      </c>
      <c r="J30" s="220">
        <v>3</v>
      </c>
      <c r="K30" s="220">
        <v>3</v>
      </c>
      <c r="L30" s="220">
        <v>3</v>
      </c>
      <c r="M30" s="159"/>
      <c r="N30" s="159"/>
      <c r="O30" s="159"/>
      <c r="P30" s="159"/>
      <c r="Q30" s="159"/>
      <c r="R30" s="159"/>
      <c r="S30" s="159"/>
      <c r="T30" s="179">
        <v>3</v>
      </c>
      <c r="U30" s="179">
        <v>3</v>
      </c>
      <c r="V30" s="179">
        <v>3</v>
      </c>
      <c r="W30" s="179">
        <v>3</v>
      </c>
      <c r="X30" s="179">
        <v>3</v>
      </c>
      <c r="Y30" s="179">
        <v>3</v>
      </c>
      <c r="Z30" s="179">
        <v>3</v>
      </c>
      <c r="AA30" s="159">
        <f t="shared" si="1"/>
        <v>33</v>
      </c>
      <c r="AB30" s="159"/>
      <c r="AC30" s="159">
        <f t="shared" si="2"/>
        <v>33</v>
      </c>
      <c r="AD30" s="160" t="s">
        <v>356</v>
      </c>
      <c r="AE30" s="162" t="s">
        <v>312</v>
      </c>
      <c r="AG30" s="153" t="s">
        <v>318</v>
      </c>
    </row>
    <row r="31" spans="1:33" ht="12.75">
      <c r="A31" s="157">
        <v>18</v>
      </c>
      <c r="B31" s="157" t="s">
        <v>56</v>
      </c>
      <c r="C31" s="161" t="s">
        <v>57</v>
      </c>
      <c r="D31" s="161" t="s">
        <v>136</v>
      </c>
      <c r="E31" s="158"/>
      <c r="F31" s="179">
        <v>3</v>
      </c>
      <c r="G31" s="179">
        <v>3</v>
      </c>
      <c r="H31" s="179">
        <v>3</v>
      </c>
      <c r="I31" s="220"/>
      <c r="J31" s="220"/>
      <c r="K31" s="220"/>
      <c r="L31" s="220"/>
      <c r="M31" s="159">
        <v>3</v>
      </c>
      <c r="N31" s="159">
        <v>3</v>
      </c>
      <c r="O31" s="159">
        <v>3</v>
      </c>
      <c r="P31" s="159">
        <v>3</v>
      </c>
      <c r="Q31" s="159">
        <v>3</v>
      </c>
      <c r="R31" s="159">
        <v>3</v>
      </c>
      <c r="S31" s="159">
        <v>3</v>
      </c>
      <c r="T31" s="179"/>
      <c r="U31" s="179"/>
      <c r="V31" s="179"/>
      <c r="W31" s="179"/>
      <c r="X31" s="179"/>
      <c r="Y31" s="179"/>
      <c r="Z31" s="179"/>
      <c r="AA31" s="159">
        <f t="shared" si="1"/>
        <v>30</v>
      </c>
      <c r="AB31" s="159"/>
      <c r="AC31" s="159">
        <f t="shared" si="2"/>
        <v>30</v>
      </c>
      <c r="AD31" s="160" t="s">
        <v>286</v>
      </c>
      <c r="AE31" s="162"/>
      <c r="AG31" s="153" t="s">
        <v>318</v>
      </c>
    </row>
    <row r="32" spans="1:33" ht="12.75">
      <c r="A32" s="157">
        <v>19</v>
      </c>
      <c r="B32" s="157" t="s">
        <v>58</v>
      </c>
      <c r="C32" s="161" t="s">
        <v>59</v>
      </c>
      <c r="D32" s="161" t="s">
        <v>228</v>
      </c>
      <c r="E32" s="158">
        <f aca="true" t="shared" si="3" ref="E32:E63">COUNT(F32:Z32)</f>
        <v>7</v>
      </c>
      <c r="F32" s="179"/>
      <c r="G32" s="179"/>
      <c r="H32" s="179"/>
      <c r="I32" s="179"/>
      <c r="J32" s="179"/>
      <c r="K32" s="179"/>
      <c r="L32" s="179"/>
      <c r="M32" s="159">
        <v>4</v>
      </c>
      <c r="N32" s="159">
        <v>4</v>
      </c>
      <c r="O32" s="159">
        <v>4</v>
      </c>
      <c r="P32" s="159">
        <v>4</v>
      </c>
      <c r="Q32" s="159">
        <v>4</v>
      </c>
      <c r="R32" s="159">
        <v>4</v>
      </c>
      <c r="S32" s="159">
        <v>4</v>
      </c>
      <c r="T32" s="179"/>
      <c r="U32" s="179"/>
      <c r="V32" s="179"/>
      <c r="W32" s="179"/>
      <c r="X32" s="179"/>
      <c r="Y32" s="179"/>
      <c r="Z32" s="179"/>
      <c r="AA32" s="159">
        <f t="shared" si="1"/>
        <v>28</v>
      </c>
      <c r="AB32" s="159"/>
      <c r="AC32" s="159">
        <f>AA32+AA33</f>
        <v>36</v>
      </c>
      <c r="AD32" s="160" t="s">
        <v>357</v>
      </c>
      <c r="AE32" s="162"/>
      <c r="AG32" s="153" t="s">
        <v>317</v>
      </c>
    </row>
    <row r="33" spans="1:31" ht="12.75">
      <c r="A33" s="157"/>
      <c r="B33" s="157"/>
      <c r="C33" s="161" t="s">
        <v>59</v>
      </c>
      <c r="D33" s="161" t="s">
        <v>229</v>
      </c>
      <c r="E33" s="158">
        <f t="shared" si="3"/>
        <v>2</v>
      </c>
      <c r="F33" s="179">
        <v>4</v>
      </c>
      <c r="G33" s="179">
        <v>4</v>
      </c>
      <c r="H33" s="179"/>
      <c r="I33" s="220"/>
      <c r="J33" s="179"/>
      <c r="K33" s="179"/>
      <c r="L33" s="179"/>
      <c r="M33" s="159"/>
      <c r="N33" s="159"/>
      <c r="O33" s="159"/>
      <c r="P33" s="159"/>
      <c r="Q33" s="159"/>
      <c r="R33" s="159"/>
      <c r="S33" s="159"/>
      <c r="T33" s="179"/>
      <c r="U33" s="179"/>
      <c r="V33" s="179"/>
      <c r="W33" s="179"/>
      <c r="X33" s="179"/>
      <c r="Y33" s="179"/>
      <c r="Z33" s="179"/>
      <c r="AA33" s="159">
        <f t="shared" si="1"/>
        <v>8</v>
      </c>
      <c r="AB33" s="159"/>
      <c r="AC33" s="159"/>
      <c r="AD33" s="160" t="s">
        <v>261</v>
      </c>
      <c r="AE33" s="162"/>
    </row>
    <row r="34" spans="1:34" ht="12.75">
      <c r="A34" s="157">
        <v>20</v>
      </c>
      <c r="B34" s="157" t="s">
        <v>60</v>
      </c>
      <c r="C34" s="161" t="s">
        <v>319</v>
      </c>
      <c r="D34" s="161" t="s">
        <v>7</v>
      </c>
      <c r="E34" s="158">
        <f t="shared" si="3"/>
        <v>6</v>
      </c>
      <c r="F34" s="179"/>
      <c r="G34" s="179"/>
      <c r="H34" s="179"/>
      <c r="I34" s="179"/>
      <c r="J34" s="179"/>
      <c r="K34" s="179"/>
      <c r="L34" s="179"/>
      <c r="M34" s="159">
        <v>4</v>
      </c>
      <c r="N34" s="159">
        <v>4</v>
      </c>
      <c r="O34" s="159">
        <v>4</v>
      </c>
      <c r="P34" s="159"/>
      <c r="Q34" s="159"/>
      <c r="R34" s="159"/>
      <c r="S34" s="159"/>
      <c r="T34" s="179">
        <v>4</v>
      </c>
      <c r="U34" s="179">
        <v>4</v>
      </c>
      <c r="V34" s="179">
        <v>4</v>
      </c>
      <c r="W34" s="179"/>
      <c r="X34" s="179"/>
      <c r="Y34" s="179"/>
      <c r="Z34" s="179"/>
      <c r="AA34" s="159">
        <f t="shared" si="1"/>
        <v>24</v>
      </c>
      <c r="AB34" s="159">
        <v>12</v>
      </c>
      <c r="AC34" s="159">
        <f t="shared" si="2"/>
        <v>36</v>
      </c>
      <c r="AD34" s="160" t="s">
        <v>343</v>
      </c>
      <c r="AE34" s="162"/>
      <c r="AG34" s="153" t="s">
        <v>318</v>
      </c>
      <c r="AH34" s="155" t="s">
        <v>49</v>
      </c>
    </row>
    <row r="35" spans="1:33" ht="12.75">
      <c r="A35" s="157">
        <v>21</v>
      </c>
      <c r="B35" s="157" t="s">
        <v>62</v>
      </c>
      <c r="C35" s="161" t="s">
        <v>147</v>
      </c>
      <c r="D35" s="161" t="s">
        <v>228</v>
      </c>
      <c r="E35" s="158">
        <f t="shared" si="3"/>
        <v>7</v>
      </c>
      <c r="F35" s="219"/>
      <c r="G35" s="220"/>
      <c r="H35" s="220"/>
      <c r="I35" s="179"/>
      <c r="J35" s="179"/>
      <c r="K35" s="179"/>
      <c r="L35" s="179"/>
      <c r="M35" s="159"/>
      <c r="N35" s="159"/>
      <c r="O35" s="159"/>
      <c r="P35" s="159"/>
      <c r="Q35" s="159"/>
      <c r="R35" s="159"/>
      <c r="S35" s="159"/>
      <c r="T35" s="179">
        <v>4</v>
      </c>
      <c r="U35" s="179">
        <v>4</v>
      </c>
      <c r="V35" s="179">
        <v>4</v>
      </c>
      <c r="W35" s="179">
        <v>4</v>
      </c>
      <c r="X35" s="179">
        <v>4</v>
      </c>
      <c r="Y35" s="179">
        <v>4</v>
      </c>
      <c r="Z35" s="179">
        <v>4</v>
      </c>
      <c r="AA35" s="159">
        <f t="shared" si="1"/>
        <v>28</v>
      </c>
      <c r="AB35" s="159"/>
      <c r="AC35" s="159">
        <f>AA35+AA36</f>
        <v>32</v>
      </c>
      <c r="AD35" s="160" t="s">
        <v>286</v>
      </c>
      <c r="AE35" s="162"/>
      <c r="AG35" s="153" t="s">
        <v>317</v>
      </c>
    </row>
    <row r="36" spans="1:31" ht="12.75">
      <c r="A36" s="157"/>
      <c r="B36" s="157"/>
      <c r="C36" s="161"/>
      <c r="D36" s="161" t="s">
        <v>229</v>
      </c>
      <c r="E36" s="158">
        <f t="shared" si="3"/>
        <v>1</v>
      </c>
      <c r="F36" s="219"/>
      <c r="G36" s="220"/>
      <c r="H36" s="220">
        <v>4</v>
      </c>
      <c r="I36" s="179"/>
      <c r="J36" s="179"/>
      <c r="K36" s="179"/>
      <c r="L36" s="179"/>
      <c r="M36" s="159"/>
      <c r="N36" s="159"/>
      <c r="O36" s="159"/>
      <c r="P36" s="159"/>
      <c r="Q36" s="159"/>
      <c r="R36" s="159"/>
      <c r="S36" s="159"/>
      <c r="T36" s="179"/>
      <c r="U36" s="179"/>
      <c r="V36" s="179"/>
      <c r="W36" s="179"/>
      <c r="X36" s="179"/>
      <c r="Y36" s="179"/>
      <c r="Z36" s="179"/>
      <c r="AA36" s="159">
        <f t="shared" si="1"/>
        <v>4</v>
      </c>
      <c r="AB36" s="159"/>
      <c r="AC36" s="159"/>
      <c r="AD36" s="160" t="s">
        <v>261</v>
      </c>
      <c r="AE36" s="162"/>
    </row>
    <row r="37" spans="1:35" ht="17.25" customHeight="1">
      <c r="A37" s="157">
        <v>22</v>
      </c>
      <c r="B37" s="157" t="s">
        <v>63</v>
      </c>
      <c r="C37" s="161" t="s">
        <v>263</v>
      </c>
      <c r="D37" s="161" t="s">
        <v>228</v>
      </c>
      <c r="E37" s="158">
        <f t="shared" si="3"/>
        <v>7</v>
      </c>
      <c r="F37" s="179">
        <v>4</v>
      </c>
      <c r="G37" s="179">
        <v>4</v>
      </c>
      <c r="H37" s="179">
        <v>4</v>
      </c>
      <c r="I37" s="179">
        <v>4</v>
      </c>
      <c r="J37" s="179">
        <v>4</v>
      </c>
      <c r="K37" s="179">
        <v>4</v>
      </c>
      <c r="L37" s="179">
        <v>4</v>
      </c>
      <c r="M37" s="159"/>
      <c r="N37" s="159"/>
      <c r="O37" s="159"/>
      <c r="P37" s="159"/>
      <c r="Q37" s="159"/>
      <c r="R37" s="159"/>
      <c r="S37" s="159"/>
      <c r="T37" s="179"/>
      <c r="U37" s="179"/>
      <c r="V37" s="179"/>
      <c r="W37" s="179"/>
      <c r="X37" s="179"/>
      <c r="Y37" s="179"/>
      <c r="Z37" s="179"/>
      <c r="AA37" s="159">
        <f t="shared" si="1"/>
        <v>28</v>
      </c>
      <c r="AB37" s="159"/>
      <c r="AC37" s="159">
        <f t="shared" si="2"/>
        <v>28</v>
      </c>
      <c r="AD37" s="160" t="s">
        <v>345</v>
      </c>
      <c r="AE37" s="162"/>
      <c r="AG37" s="153" t="s">
        <v>318</v>
      </c>
      <c r="AI37" s="155" t="s">
        <v>336</v>
      </c>
    </row>
    <row r="38" spans="1:33" ht="27" customHeight="1">
      <c r="A38" s="157">
        <v>23</v>
      </c>
      <c r="B38" s="157" t="s">
        <v>64</v>
      </c>
      <c r="C38" s="161" t="s">
        <v>65</v>
      </c>
      <c r="D38" s="161" t="s">
        <v>10</v>
      </c>
      <c r="E38" s="158">
        <f t="shared" si="3"/>
        <v>2</v>
      </c>
      <c r="F38" s="179"/>
      <c r="G38" s="179"/>
      <c r="H38" s="179"/>
      <c r="I38" s="179"/>
      <c r="J38" s="179"/>
      <c r="K38" s="179"/>
      <c r="L38" s="179"/>
      <c r="M38" s="159"/>
      <c r="N38" s="159">
        <v>6</v>
      </c>
      <c r="O38" s="159">
        <v>6</v>
      </c>
      <c r="P38" s="159"/>
      <c r="Q38" s="159"/>
      <c r="R38" s="159"/>
      <c r="S38" s="159"/>
      <c r="T38" s="220"/>
      <c r="U38" s="220"/>
      <c r="V38" s="220"/>
      <c r="W38" s="179"/>
      <c r="X38" s="179"/>
      <c r="Y38" s="179"/>
      <c r="Z38" s="179"/>
      <c r="AA38" s="159">
        <f t="shared" si="1"/>
        <v>12</v>
      </c>
      <c r="AB38" s="159">
        <v>12</v>
      </c>
      <c r="AC38" s="159">
        <f t="shared" si="2"/>
        <v>24</v>
      </c>
      <c r="AD38" s="160" t="s">
        <v>358</v>
      </c>
      <c r="AE38" s="162" t="s">
        <v>312</v>
      </c>
      <c r="AG38" s="153" t="s">
        <v>318</v>
      </c>
    </row>
    <row r="39" spans="1:34" ht="12.75">
      <c r="A39" s="157">
        <v>24</v>
      </c>
      <c r="B39" s="157" t="s">
        <v>66</v>
      </c>
      <c r="C39" s="161" t="s">
        <v>320</v>
      </c>
      <c r="D39" s="161" t="s">
        <v>10</v>
      </c>
      <c r="E39" s="158">
        <f t="shared" si="3"/>
        <v>7</v>
      </c>
      <c r="F39" s="179">
        <v>4</v>
      </c>
      <c r="G39" s="179">
        <v>4</v>
      </c>
      <c r="H39" s="179">
        <v>4</v>
      </c>
      <c r="I39" s="179"/>
      <c r="J39" s="179"/>
      <c r="K39" s="179"/>
      <c r="L39" s="179"/>
      <c r="M39" s="159">
        <v>6</v>
      </c>
      <c r="N39" s="159"/>
      <c r="O39" s="159"/>
      <c r="P39" s="159"/>
      <c r="Q39" s="159"/>
      <c r="R39" s="159"/>
      <c r="S39" s="159"/>
      <c r="T39" s="179">
        <v>3</v>
      </c>
      <c r="U39" s="179">
        <v>3</v>
      </c>
      <c r="V39" s="179">
        <v>3</v>
      </c>
      <c r="W39" s="179"/>
      <c r="X39" s="179"/>
      <c r="Y39" s="179"/>
      <c r="Z39" s="179"/>
      <c r="AA39" s="159">
        <f t="shared" si="1"/>
        <v>27</v>
      </c>
      <c r="AB39" s="159"/>
      <c r="AC39" s="159">
        <f t="shared" si="2"/>
        <v>27</v>
      </c>
      <c r="AD39" s="160" t="s">
        <v>284</v>
      </c>
      <c r="AE39" s="162"/>
      <c r="AG39" s="153" t="s">
        <v>317</v>
      </c>
      <c r="AH39" s="155" t="s">
        <v>49</v>
      </c>
    </row>
    <row r="40" spans="1:33" ht="12.75">
      <c r="A40" s="157">
        <v>25</v>
      </c>
      <c r="B40" s="157" t="s">
        <v>67</v>
      </c>
      <c r="C40" s="161" t="s">
        <v>69</v>
      </c>
      <c r="D40" s="161" t="s">
        <v>12</v>
      </c>
      <c r="E40" s="158">
        <f t="shared" si="3"/>
        <v>3</v>
      </c>
      <c r="F40" s="179"/>
      <c r="G40" s="179"/>
      <c r="H40" s="179"/>
      <c r="I40" s="179"/>
      <c r="J40" s="179"/>
      <c r="K40" s="179"/>
      <c r="L40" s="179"/>
      <c r="M40" s="159">
        <v>5</v>
      </c>
      <c r="N40" s="159">
        <v>5</v>
      </c>
      <c r="O40" s="159">
        <v>5</v>
      </c>
      <c r="P40" s="159"/>
      <c r="Q40" s="159"/>
      <c r="R40" s="159"/>
      <c r="S40" s="159"/>
      <c r="T40" s="179"/>
      <c r="U40" s="179"/>
      <c r="V40" s="179"/>
      <c r="W40" s="179"/>
      <c r="X40" s="179"/>
      <c r="Y40" s="179"/>
      <c r="Z40" s="179"/>
      <c r="AA40" s="159">
        <f t="shared" si="1"/>
        <v>15</v>
      </c>
      <c r="AB40" s="159"/>
      <c r="AC40" s="226">
        <f>AA40+AA41</f>
        <v>25</v>
      </c>
      <c r="AD40" s="160" t="s">
        <v>359</v>
      </c>
      <c r="AE40" s="162" t="s">
        <v>312</v>
      </c>
      <c r="AG40" s="153" t="s">
        <v>317</v>
      </c>
    </row>
    <row r="41" spans="1:31" ht="12.75">
      <c r="A41" s="157"/>
      <c r="B41" s="157"/>
      <c r="C41" s="161"/>
      <c r="D41" s="161" t="s">
        <v>255</v>
      </c>
      <c r="E41" s="158">
        <f t="shared" si="3"/>
        <v>5</v>
      </c>
      <c r="F41" s="179"/>
      <c r="G41" s="179"/>
      <c r="H41" s="179"/>
      <c r="I41" s="179"/>
      <c r="J41" s="179"/>
      <c r="K41" s="179"/>
      <c r="L41" s="179"/>
      <c r="M41" s="159"/>
      <c r="N41" s="159"/>
      <c r="O41" s="159">
        <v>2</v>
      </c>
      <c r="P41" s="159"/>
      <c r="Q41" s="159"/>
      <c r="R41" s="159"/>
      <c r="S41" s="159"/>
      <c r="T41" s="179"/>
      <c r="U41" s="179"/>
      <c r="V41" s="179"/>
      <c r="W41" s="179">
        <v>2</v>
      </c>
      <c r="X41" s="179">
        <v>2</v>
      </c>
      <c r="Y41" s="179">
        <v>2</v>
      </c>
      <c r="Z41" s="179">
        <v>2</v>
      </c>
      <c r="AA41" s="159">
        <f t="shared" si="1"/>
        <v>10</v>
      </c>
      <c r="AB41" s="159"/>
      <c r="AC41" s="159"/>
      <c r="AD41" s="160" t="s">
        <v>261</v>
      </c>
      <c r="AE41" s="162"/>
    </row>
    <row r="42" spans="1:33" ht="12.75">
      <c r="A42" s="157">
        <v>26</v>
      </c>
      <c r="B42" s="157" t="s">
        <v>68</v>
      </c>
      <c r="C42" s="161" t="s">
        <v>70</v>
      </c>
      <c r="D42" s="161" t="s">
        <v>12</v>
      </c>
      <c r="E42" s="158">
        <f t="shared" si="3"/>
        <v>3</v>
      </c>
      <c r="F42" s="179"/>
      <c r="G42" s="179"/>
      <c r="H42" s="179"/>
      <c r="I42" s="179"/>
      <c r="J42" s="179"/>
      <c r="K42" s="179"/>
      <c r="L42" s="179"/>
      <c r="M42" s="159"/>
      <c r="N42" s="159"/>
      <c r="O42" s="159"/>
      <c r="P42" s="159"/>
      <c r="Q42" s="159"/>
      <c r="R42" s="159"/>
      <c r="S42" s="159"/>
      <c r="T42" s="179">
        <v>5</v>
      </c>
      <c r="U42" s="179">
        <v>5</v>
      </c>
      <c r="V42" s="179">
        <v>5</v>
      </c>
      <c r="W42" s="179"/>
      <c r="X42" s="179"/>
      <c r="Y42" s="179"/>
      <c r="Z42" s="179"/>
      <c r="AA42" s="159">
        <f t="shared" si="1"/>
        <v>15</v>
      </c>
      <c r="AB42" s="159">
        <v>12</v>
      </c>
      <c r="AC42" s="159">
        <f t="shared" si="2"/>
        <v>27</v>
      </c>
      <c r="AD42" s="160" t="s">
        <v>346</v>
      </c>
      <c r="AE42" s="162"/>
      <c r="AG42" s="153" t="s">
        <v>317</v>
      </c>
    </row>
    <row r="43" spans="1:33" ht="28.5" customHeight="1">
      <c r="A43" s="157">
        <v>27</v>
      </c>
      <c r="B43" s="157" t="s">
        <v>137</v>
      </c>
      <c r="C43" s="161" t="s">
        <v>71</v>
      </c>
      <c r="D43" s="161" t="s">
        <v>12</v>
      </c>
      <c r="E43" s="158">
        <f t="shared" si="3"/>
        <v>3</v>
      </c>
      <c r="F43" s="179">
        <v>4</v>
      </c>
      <c r="G43" s="179">
        <v>4</v>
      </c>
      <c r="H43" s="179">
        <v>4</v>
      </c>
      <c r="I43" s="179"/>
      <c r="J43" s="179"/>
      <c r="K43" s="179"/>
      <c r="L43" s="179"/>
      <c r="M43" s="159"/>
      <c r="N43" s="159"/>
      <c r="O43" s="159"/>
      <c r="P43" s="159"/>
      <c r="Q43" s="159"/>
      <c r="R43" s="159"/>
      <c r="S43" s="159"/>
      <c r="T43" s="179"/>
      <c r="U43" s="179"/>
      <c r="V43" s="179"/>
      <c r="W43" s="179"/>
      <c r="X43" s="179"/>
      <c r="Y43" s="179"/>
      <c r="Z43" s="179"/>
      <c r="AA43" s="159">
        <f t="shared" si="1"/>
        <v>12</v>
      </c>
      <c r="AB43" s="159"/>
      <c r="AC43" s="226">
        <f>AA43+AA44</f>
        <v>24</v>
      </c>
      <c r="AD43" s="160" t="s">
        <v>360</v>
      </c>
      <c r="AE43" s="162" t="s">
        <v>312</v>
      </c>
      <c r="AG43" s="153" t="s">
        <v>318</v>
      </c>
    </row>
    <row r="44" spans="1:31" ht="12.75">
      <c r="A44" s="157"/>
      <c r="B44" s="157"/>
      <c r="C44" s="161"/>
      <c r="D44" s="161" t="s">
        <v>255</v>
      </c>
      <c r="E44" s="158">
        <f t="shared" si="3"/>
        <v>6</v>
      </c>
      <c r="F44" s="179"/>
      <c r="G44" s="179"/>
      <c r="H44" s="179"/>
      <c r="I44" s="225">
        <v>2</v>
      </c>
      <c r="J44" s="225">
        <v>2</v>
      </c>
      <c r="K44" s="225">
        <v>2</v>
      </c>
      <c r="L44" s="225">
        <v>2</v>
      </c>
      <c r="M44" s="159">
        <v>2</v>
      </c>
      <c r="N44" s="159">
        <v>2</v>
      </c>
      <c r="O44" s="159"/>
      <c r="P44" s="159"/>
      <c r="Q44" s="159"/>
      <c r="R44" s="159"/>
      <c r="S44" s="159"/>
      <c r="T44" s="179"/>
      <c r="U44" s="179"/>
      <c r="V44" s="179"/>
      <c r="W44" s="179"/>
      <c r="X44" s="179"/>
      <c r="Y44" s="179"/>
      <c r="Z44" s="179"/>
      <c r="AA44" s="159">
        <f t="shared" si="1"/>
        <v>12</v>
      </c>
      <c r="AB44" s="159"/>
      <c r="AC44" s="159"/>
      <c r="AD44" s="160" t="s">
        <v>261</v>
      </c>
      <c r="AE44" s="162"/>
    </row>
    <row r="45" spans="1:33" ht="12.75">
      <c r="A45" s="166">
        <v>28</v>
      </c>
      <c r="B45" s="157" t="s">
        <v>72</v>
      </c>
      <c r="C45" s="161" t="s">
        <v>73</v>
      </c>
      <c r="D45" s="161" t="s">
        <v>11</v>
      </c>
      <c r="E45" s="158">
        <f t="shared" si="3"/>
        <v>6</v>
      </c>
      <c r="F45" s="179"/>
      <c r="G45" s="179"/>
      <c r="H45" s="179"/>
      <c r="I45" s="179"/>
      <c r="J45" s="179"/>
      <c r="K45" s="179"/>
      <c r="L45" s="179"/>
      <c r="M45" s="159">
        <v>4</v>
      </c>
      <c r="N45" s="159">
        <v>4</v>
      </c>
      <c r="O45" s="159">
        <v>4</v>
      </c>
      <c r="P45" s="159"/>
      <c r="Q45" s="159"/>
      <c r="R45" s="159"/>
      <c r="S45" s="159"/>
      <c r="T45" s="179">
        <v>5</v>
      </c>
      <c r="U45" s="179">
        <v>5</v>
      </c>
      <c r="V45" s="179">
        <v>5</v>
      </c>
      <c r="W45" s="179"/>
      <c r="X45" s="179"/>
      <c r="Y45" s="179"/>
      <c r="Z45" s="179"/>
      <c r="AA45" s="159">
        <f t="shared" si="1"/>
        <v>27</v>
      </c>
      <c r="AB45" s="159"/>
      <c r="AC45" s="159">
        <f t="shared" si="2"/>
        <v>27</v>
      </c>
      <c r="AD45" s="160" t="s">
        <v>361</v>
      </c>
      <c r="AE45" s="162" t="s">
        <v>312</v>
      </c>
      <c r="AG45" s="153" t="s">
        <v>317</v>
      </c>
    </row>
    <row r="46" spans="1:33" ht="12.75">
      <c r="A46" s="157">
        <v>29</v>
      </c>
      <c r="B46" s="157" t="s">
        <v>74</v>
      </c>
      <c r="C46" s="161" t="s">
        <v>76</v>
      </c>
      <c r="D46" s="161" t="s">
        <v>11</v>
      </c>
      <c r="E46" s="158">
        <f t="shared" si="3"/>
        <v>3</v>
      </c>
      <c r="F46" s="179">
        <v>4</v>
      </c>
      <c r="G46" s="179">
        <v>4</v>
      </c>
      <c r="H46" s="179">
        <v>4</v>
      </c>
      <c r="I46" s="179"/>
      <c r="J46" s="179"/>
      <c r="K46" s="179"/>
      <c r="L46" s="179"/>
      <c r="M46" s="159"/>
      <c r="N46" s="159"/>
      <c r="O46" s="159"/>
      <c r="P46" s="159"/>
      <c r="Q46" s="159"/>
      <c r="R46" s="159"/>
      <c r="S46" s="159"/>
      <c r="T46" s="179"/>
      <c r="U46" s="179"/>
      <c r="V46" s="179"/>
      <c r="W46" s="179"/>
      <c r="X46" s="179"/>
      <c r="Y46" s="179"/>
      <c r="Z46" s="179"/>
      <c r="AA46" s="159">
        <f t="shared" si="1"/>
        <v>12</v>
      </c>
      <c r="AB46" s="159"/>
      <c r="AC46" s="159">
        <f>AA46+AA47</f>
        <v>24</v>
      </c>
      <c r="AD46" s="160" t="s">
        <v>362</v>
      </c>
      <c r="AE46" s="162" t="s">
        <v>312</v>
      </c>
      <c r="AG46" s="153" t="s">
        <v>317</v>
      </c>
    </row>
    <row r="47" spans="1:31" ht="12.75">
      <c r="A47" s="157"/>
      <c r="B47" s="157"/>
      <c r="C47" s="161"/>
      <c r="D47" s="161" t="s">
        <v>232</v>
      </c>
      <c r="E47" s="158">
        <f t="shared" si="3"/>
        <v>6</v>
      </c>
      <c r="F47" s="179"/>
      <c r="G47" s="179"/>
      <c r="H47" s="179"/>
      <c r="I47" s="179"/>
      <c r="J47" s="179"/>
      <c r="K47" s="179"/>
      <c r="L47" s="179"/>
      <c r="M47" s="159"/>
      <c r="N47" s="159"/>
      <c r="O47" s="159"/>
      <c r="P47" s="226"/>
      <c r="Q47" s="226">
        <v>2</v>
      </c>
      <c r="R47" s="226">
        <v>2</v>
      </c>
      <c r="S47" s="226">
        <v>2</v>
      </c>
      <c r="T47" s="179">
        <v>2</v>
      </c>
      <c r="U47" s="179">
        <v>2</v>
      </c>
      <c r="V47" s="179">
        <v>2</v>
      </c>
      <c r="W47" s="179"/>
      <c r="X47" s="179"/>
      <c r="Y47" s="179"/>
      <c r="Z47" s="179"/>
      <c r="AA47" s="159">
        <f t="shared" si="1"/>
        <v>12</v>
      </c>
      <c r="AB47" s="159"/>
      <c r="AC47" s="159"/>
      <c r="AD47" s="160" t="s">
        <v>261</v>
      </c>
      <c r="AE47" s="162"/>
    </row>
    <row r="48" spans="1:33" ht="15" customHeight="1">
      <c r="A48" s="157">
        <v>30</v>
      </c>
      <c r="B48" s="157" t="s">
        <v>75</v>
      </c>
      <c r="C48" s="161" t="s">
        <v>192</v>
      </c>
      <c r="D48" s="161" t="s">
        <v>11</v>
      </c>
      <c r="E48" s="158">
        <f t="shared" si="3"/>
        <v>0</v>
      </c>
      <c r="F48" s="179"/>
      <c r="G48" s="179"/>
      <c r="H48" s="179"/>
      <c r="I48" s="179"/>
      <c r="J48" s="179"/>
      <c r="K48" s="179"/>
      <c r="L48" s="179"/>
      <c r="M48" s="159"/>
      <c r="N48" s="159"/>
      <c r="O48" s="159"/>
      <c r="P48" s="226"/>
      <c r="Q48" s="226"/>
      <c r="R48" s="226"/>
      <c r="S48" s="226"/>
      <c r="T48" s="179"/>
      <c r="U48" s="179"/>
      <c r="V48" s="179"/>
      <c r="W48" s="179"/>
      <c r="X48" s="179"/>
      <c r="Y48" s="179"/>
      <c r="Z48" s="179"/>
      <c r="AA48" s="159">
        <f t="shared" si="1"/>
        <v>0</v>
      </c>
      <c r="AB48" s="159">
        <v>12</v>
      </c>
      <c r="AC48" s="159">
        <f>AA48+AB48+AA49</f>
        <v>20</v>
      </c>
      <c r="AD48" s="160" t="s">
        <v>290</v>
      </c>
      <c r="AE48" s="162"/>
      <c r="AG48" s="153" t="s">
        <v>317</v>
      </c>
    </row>
    <row r="49" spans="1:31" ht="12.75">
      <c r="A49" s="157"/>
      <c r="B49" s="157"/>
      <c r="C49" s="161"/>
      <c r="D49" s="161" t="s">
        <v>232</v>
      </c>
      <c r="E49" s="158">
        <f t="shared" si="3"/>
        <v>4</v>
      </c>
      <c r="F49" s="225">
        <v>2</v>
      </c>
      <c r="G49" s="225">
        <v>2</v>
      </c>
      <c r="H49" s="225">
        <v>2</v>
      </c>
      <c r="I49" s="179"/>
      <c r="J49" s="179"/>
      <c r="K49" s="179"/>
      <c r="L49" s="179"/>
      <c r="M49" s="159"/>
      <c r="N49" s="159"/>
      <c r="O49" s="159"/>
      <c r="P49" s="226">
        <v>2</v>
      </c>
      <c r="Q49" s="226"/>
      <c r="R49" s="226"/>
      <c r="S49" s="226"/>
      <c r="T49" s="225"/>
      <c r="U49" s="225"/>
      <c r="V49" s="225"/>
      <c r="W49" s="179"/>
      <c r="X49" s="179"/>
      <c r="Y49" s="179"/>
      <c r="Z49" s="179"/>
      <c r="AA49" s="159">
        <f t="shared" si="1"/>
        <v>8</v>
      </c>
      <c r="AB49" s="159"/>
      <c r="AC49" s="159">
        <f t="shared" si="2"/>
        <v>8</v>
      </c>
      <c r="AD49" s="160" t="s">
        <v>261</v>
      </c>
      <c r="AE49" s="162"/>
    </row>
    <row r="50" spans="1:33" ht="12.75">
      <c r="A50" s="157">
        <v>31</v>
      </c>
      <c r="B50" s="157" t="s">
        <v>77</v>
      </c>
      <c r="C50" s="161" t="s">
        <v>79</v>
      </c>
      <c r="D50" s="161" t="s">
        <v>15</v>
      </c>
      <c r="E50" s="158">
        <f t="shared" si="3"/>
        <v>4</v>
      </c>
      <c r="F50" s="179"/>
      <c r="G50" s="179"/>
      <c r="H50" s="179"/>
      <c r="I50" s="179"/>
      <c r="J50" s="179"/>
      <c r="K50" s="179"/>
      <c r="L50" s="179" t="s">
        <v>261</v>
      </c>
      <c r="M50" s="159"/>
      <c r="N50" s="159"/>
      <c r="O50" s="159"/>
      <c r="P50" s="159"/>
      <c r="Q50" s="159"/>
      <c r="R50" s="159"/>
      <c r="S50" s="159"/>
      <c r="T50" s="179"/>
      <c r="U50" s="179"/>
      <c r="V50" s="179"/>
      <c r="W50" s="179">
        <v>6</v>
      </c>
      <c r="X50" s="179">
        <v>6</v>
      </c>
      <c r="Y50" s="179">
        <v>6</v>
      </c>
      <c r="Z50" s="179">
        <v>6</v>
      </c>
      <c r="AA50" s="159">
        <f t="shared" si="1"/>
        <v>24</v>
      </c>
      <c r="AB50" s="159"/>
      <c r="AC50" s="159">
        <f t="shared" si="2"/>
        <v>24</v>
      </c>
      <c r="AD50" s="160" t="s">
        <v>363</v>
      </c>
      <c r="AE50" s="162" t="s">
        <v>312</v>
      </c>
      <c r="AG50" s="153" t="s">
        <v>317</v>
      </c>
    </row>
    <row r="51" spans="1:34" ht="12.75">
      <c r="A51" s="157">
        <v>32</v>
      </c>
      <c r="B51" s="157" t="s">
        <v>78</v>
      </c>
      <c r="C51" s="161" t="s">
        <v>321</v>
      </c>
      <c r="D51" s="161" t="s">
        <v>15</v>
      </c>
      <c r="E51" s="158">
        <f t="shared" si="3"/>
        <v>6</v>
      </c>
      <c r="F51" s="179"/>
      <c r="G51" s="179"/>
      <c r="H51" s="179"/>
      <c r="I51" s="179"/>
      <c r="J51" s="179"/>
      <c r="K51" s="179">
        <v>4</v>
      </c>
      <c r="L51" s="179">
        <v>4</v>
      </c>
      <c r="M51" s="162"/>
      <c r="N51" s="162"/>
      <c r="O51" s="162"/>
      <c r="P51" s="159">
        <v>5</v>
      </c>
      <c r="Q51" s="159">
        <v>5</v>
      </c>
      <c r="R51" s="159">
        <v>5</v>
      </c>
      <c r="S51" s="159">
        <v>5</v>
      </c>
      <c r="T51" s="179"/>
      <c r="U51" s="179"/>
      <c r="V51" s="179"/>
      <c r="W51" s="179"/>
      <c r="X51" s="179"/>
      <c r="Y51" s="179"/>
      <c r="Z51" s="179"/>
      <c r="AA51" s="159">
        <f t="shared" si="1"/>
        <v>28</v>
      </c>
      <c r="AB51" s="159"/>
      <c r="AC51" s="159">
        <f>AA51+AA52</f>
        <v>28</v>
      </c>
      <c r="AD51" s="160" t="s">
        <v>364</v>
      </c>
      <c r="AE51" s="162" t="s">
        <v>312</v>
      </c>
      <c r="AG51" s="153" t="s">
        <v>317</v>
      </c>
      <c r="AH51" s="155" t="s">
        <v>49</v>
      </c>
    </row>
    <row r="52" spans="1:31" ht="12.75">
      <c r="A52" s="157"/>
      <c r="B52" s="157"/>
      <c r="C52" s="161"/>
      <c r="D52" s="161" t="s">
        <v>369</v>
      </c>
      <c r="E52" s="158"/>
      <c r="F52" s="179"/>
      <c r="G52" s="179"/>
      <c r="H52" s="179"/>
      <c r="I52" s="179"/>
      <c r="J52" s="179"/>
      <c r="K52" s="179"/>
      <c r="L52" s="179"/>
      <c r="M52" s="226"/>
      <c r="N52" s="226"/>
      <c r="O52" s="226"/>
      <c r="P52" s="159"/>
      <c r="Q52" s="159"/>
      <c r="R52" s="159"/>
      <c r="S52" s="159"/>
      <c r="T52" s="179"/>
      <c r="U52" s="179"/>
      <c r="V52" s="179"/>
      <c r="W52" s="179"/>
      <c r="X52" s="179"/>
      <c r="Y52" s="179"/>
      <c r="Z52" s="179"/>
      <c r="AA52" s="159">
        <f t="shared" si="1"/>
        <v>0</v>
      </c>
      <c r="AB52" s="159"/>
      <c r="AC52" s="159"/>
      <c r="AD52" s="160"/>
      <c r="AE52" s="162"/>
    </row>
    <row r="53" spans="1:33" ht="12.75">
      <c r="A53" s="157">
        <v>33</v>
      </c>
      <c r="B53" s="157" t="s">
        <v>80</v>
      </c>
      <c r="C53" s="161" t="s">
        <v>81</v>
      </c>
      <c r="D53" s="161" t="s">
        <v>15</v>
      </c>
      <c r="E53" s="158">
        <f t="shared" si="3"/>
        <v>2</v>
      </c>
      <c r="F53" s="179"/>
      <c r="G53" s="179"/>
      <c r="H53" s="179"/>
      <c r="I53" s="179">
        <v>4</v>
      </c>
      <c r="J53" s="179">
        <v>4</v>
      </c>
      <c r="K53" s="179"/>
      <c r="L53" s="179"/>
      <c r="M53" s="159"/>
      <c r="N53" s="159"/>
      <c r="O53" s="159"/>
      <c r="P53" s="159"/>
      <c r="Q53" s="159"/>
      <c r="R53" s="159"/>
      <c r="S53" s="159"/>
      <c r="T53" s="179"/>
      <c r="U53" s="179"/>
      <c r="V53" s="179"/>
      <c r="W53" s="179"/>
      <c r="X53" s="179"/>
      <c r="Y53" s="179"/>
      <c r="Z53" s="179"/>
      <c r="AA53" s="159">
        <f t="shared" si="1"/>
        <v>8</v>
      </c>
      <c r="AB53" s="159"/>
      <c r="AC53" s="159">
        <f>AA53+AB53+AA54</f>
        <v>26</v>
      </c>
      <c r="AD53" s="160" t="s">
        <v>285</v>
      </c>
      <c r="AE53" s="162"/>
      <c r="AG53" s="153" t="s">
        <v>318</v>
      </c>
    </row>
    <row r="54" spans="1:31" ht="12.75">
      <c r="A54" s="157"/>
      <c r="B54" s="157"/>
      <c r="C54" s="161"/>
      <c r="D54" s="161" t="s">
        <v>369</v>
      </c>
      <c r="E54" s="158">
        <f t="shared" si="3"/>
        <v>6</v>
      </c>
      <c r="F54" s="179">
        <v>3</v>
      </c>
      <c r="G54" s="179">
        <v>3</v>
      </c>
      <c r="H54" s="179">
        <v>3</v>
      </c>
      <c r="I54" s="179"/>
      <c r="J54" s="179"/>
      <c r="K54" s="179"/>
      <c r="L54" s="179"/>
      <c r="M54" s="159">
        <v>3</v>
      </c>
      <c r="N54" s="159">
        <v>3</v>
      </c>
      <c r="O54" s="159">
        <v>3</v>
      </c>
      <c r="P54" s="159"/>
      <c r="Q54" s="159"/>
      <c r="R54" s="159"/>
      <c r="S54" s="159"/>
      <c r="T54" s="179"/>
      <c r="U54" s="179"/>
      <c r="V54" s="179"/>
      <c r="W54" s="179"/>
      <c r="X54" s="179"/>
      <c r="Y54" s="179"/>
      <c r="Z54" s="179"/>
      <c r="AA54" s="159">
        <f t="shared" si="1"/>
        <v>18</v>
      </c>
      <c r="AB54" s="159"/>
      <c r="AC54" s="159"/>
      <c r="AD54" s="160" t="s">
        <v>261</v>
      </c>
      <c r="AE54" s="162"/>
    </row>
    <row r="55" spans="1:33" ht="12.75">
      <c r="A55" s="157">
        <v>34</v>
      </c>
      <c r="B55" s="157" t="s">
        <v>83</v>
      </c>
      <c r="C55" s="161" t="s">
        <v>84</v>
      </c>
      <c r="D55" s="161" t="s">
        <v>14</v>
      </c>
      <c r="E55" s="158">
        <f t="shared" si="3"/>
        <v>6</v>
      </c>
      <c r="F55" s="179"/>
      <c r="G55" s="179"/>
      <c r="H55" s="179"/>
      <c r="I55" s="179">
        <v>4</v>
      </c>
      <c r="J55" s="179">
        <v>4</v>
      </c>
      <c r="K55" s="179"/>
      <c r="L55" s="179"/>
      <c r="M55" s="159"/>
      <c r="N55" s="159"/>
      <c r="O55" s="159"/>
      <c r="P55" s="159"/>
      <c r="Q55" s="159"/>
      <c r="R55" s="159"/>
      <c r="S55" s="159"/>
      <c r="T55" s="179"/>
      <c r="U55" s="179"/>
      <c r="V55" s="179"/>
      <c r="W55" s="179">
        <v>4</v>
      </c>
      <c r="X55" s="179">
        <v>4</v>
      </c>
      <c r="Y55" s="179">
        <v>4</v>
      </c>
      <c r="Z55" s="179">
        <v>4</v>
      </c>
      <c r="AA55" s="159">
        <f t="shared" si="1"/>
        <v>24</v>
      </c>
      <c r="AB55" s="159"/>
      <c r="AC55" s="159">
        <f t="shared" si="2"/>
        <v>24</v>
      </c>
      <c r="AD55" s="160" t="s">
        <v>365</v>
      </c>
      <c r="AE55" s="162" t="s">
        <v>312</v>
      </c>
      <c r="AG55" s="153" t="s">
        <v>317</v>
      </c>
    </row>
    <row r="56" spans="1:34" ht="12.75">
      <c r="A56" s="157">
        <v>35</v>
      </c>
      <c r="B56" s="157" t="s">
        <v>85</v>
      </c>
      <c r="C56" s="161" t="s">
        <v>322</v>
      </c>
      <c r="D56" s="161" t="s">
        <v>14</v>
      </c>
      <c r="E56" s="158">
        <f t="shared" si="3"/>
        <v>6</v>
      </c>
      <c r="F56" s="219"/>
      <c r="G56" s="220"/>
      <c r="H56" s="220"/>
      <c r="I56" s="220"/>
      <c r="J56" s="220"/>
      <c r="K56" s="220">
        <v>4</v>
      </c>
      <c r="L56" s="220">
        <v>4</v>
      </c>
      <c r="M56" s="159"/>
      <c r="N56" s="159"/>
      <c r="O56" s="159"/>
      <c r="P56" s="159">
        <v>5</v>
      </c>
      <c r="Q56" s="159">
        <v>5</v>
      </c>
      <c r="R56" s="159">
        <v>5</v>
      </c>
      <c r="S56" s="159">
        <v>5</v>
      </c>
      <c r="T56" s="179"/>
      <c r="U56" s="179"/>
      <c r="V56" s="179"/>
      <c r="W56" s="179"/>
      <c r="X56" s="179"/>
      <c r="Y56" s="179"/>
      <c r="Z56" s="179"/>
      <c r="AA56" s="159">
        <f t="shared" si="1"/>
        <v>28</v>
      </c>
      <c r="AB56" s="159"/>
      <c r="AC56" s="159">
        <f t="shared" si="2"/>
        <v>28</v>
      </c>
      <c r="AD56" s="160" t="s">
        <v>284</v>
      </c>
      <c r="AE56" s="162"/>
      <c r="AG56" s="153" t="s">
        <v>318</v>
      </c>
      <c r="AH56" s="155" t="s">
        <v>49</v>
      </c>
    </row>
    <row r="57" spans="1:33" ht="12.75">
      <c r="A57" s="157">
        <v>36</v>
      </c>
      <c r="B57" s="157" t="s">
        <v>86</v>
      </c>
      <c r="C57" s="161" t="s">
        <v>89</v>
      </c>
      <c r="D57" s="161" t="s">
        <v>16</v>
      </c>
      <c r="E57" s="158">
        <f t="shared" si="3"/>
        <v>4</v>
      </c>
      <c r="F57" s="179"/>
      <c r="G57" s="179"/>
      <c r="H57" s="179"/>
      <c r="I57" s="179"/>
      <c r="J57" s="179"/>
      <c r="K57" s="179"/>
      <c r="L57" s="179"/>
      <c r="M57" s="159"/>
      <c r="N57" s="159"/>
      <c r="O57" s="159"/>
      <c r="P57" s="159">
        <v>4</v>
      </c>
      <c r="Q57" s="159">
        <v>4</v>
      </c>
      <c r="R57" s="159">
        <v>4</v>
      </c>
      <c r="S57" s="159">
        <v>4</v>
      </c>
      <c r="T57" s="179"/>
      <c r="U57" s="179"/>
      <c r="V57" s="179"/>
      <c r="W57" s="179"/>
      <c r="X57" s="179"/>
      <c r="Y57" s="179"/>
      <c r="Z57" s="179"/>
      <c r="AA57" s="159">
        <f t="shared" si="1"/>
        <v>16</v>
      </c>
      <c r="AB57" s="159">
        <v>12</v>
      </c>
      <c r="AC57" s="159">
        <f t="shared" si="2"/>
        <v>28</v>
      </c>
      <c r="AD57" s="160" t="s">
        <v>344</v>
      </c>
      <c r="AE57" s="162"/>
      <c r="AG57" s="153" t="s">
        <v>317</v>
      </c>
    </row>
    <row r="58" spans="1:33" ht="12.75">
      <c r="A58" s="157">
        <v>37</v>
      </c>
      <c r="B58" s="157" t="s">
        <v>88</v>
      </c>
      <c r="C58" s="161" t="s">
        <v>87</v>
      </c>
      <c r="D58" s="161" t="s">
        <v>16</v>
      </c>
      <c r="E58" s="158">
        <f t="shared" si="3"/>
        <v>8</v>
      </c>
      <c r="F58" s="179"/>
      <c r="G58" s="179"/>
      <c r="H58" s="179"/>
      <c r="I58" s="220">
        <v>4</v>
      </c>
      <c r="J58" s="220">
        <v>4</v>
      </c>
      <c r="K58" s="220">
        <v>4</v>
      </c>
      <c r="L58" s="220">
        <v>4</v>
      </c>
      <c r="M58" s="193"/>
      <c r="N58" s="193"/>
      <c r="O58" s="159"/>
      <c r="P58" s="159"/>
      <c r="Q58" s="159"/>
      <c r="R58" s="159"/>
      <c r="S58" s="159"/>
      <c r="T58" s="179"/>
      <c r="U58" s="179"/>
      <c r="V58" s="179"/>
      <c r="W58" s="179">
        <v>4</v>
      </c>
      <c r="X58" s="179">
        <v>4</v>
      </c>
      <c r="Y58" s="179">
        <v>4</v>
      </c>
      <c r="Z58" s="179">
        <v>4</v>
      </c>
      <c r="AA58" s="159">
        <f t="shared" si="1"/>
        <v>32</v>
      </c>
      <c r="AB58" s="159"/>
      <c r="AC58" s="159">
        <f t="shared" si="2"/>
        <v>32</v>
      </c>
      <c r="AD58" s="160" t="s">
        <v>285</v>
      </c>
      <c r="AE58" s="162"/>
      <c r="AG58" s="153" t="s">
        <v>317</v>
      </c>
    </row>
    <row r="59" spans="1:33" ht="25.5">
      <c r="A59" s="157">
        <v>38</v>
      </c>
      <c r="B59" s="157" t="s">
        <v>90</v>
      </c>
      <c r="C59" s="161" t="s">
        <v>91</v>
      </c>
      <c r="D59" s="161" t="s">
        <v>92</v>
      </c>
      <c r="E59" s="158">
        <f t="shared" si="3"/>
        <v>12</v>
      </c>
      <c r="F59" s="179"/>
      <c r="G59" s="179"/>
      <c r="H59" s="179"/>
      <c r="I59" s="179"/>
      <c r="J59" s="179"/>
      <c r="K59" s="179"/>
      <c r="L59" s="179"/>
      <c r="M59" s="159">
        <v>2</v>
      </c>
      <c r="N59" s="159">
        <v>2</v>
      </c>
      <c r="O59" s="159">
        <v>2</v>
      </c>
      <c r="P59" s="159"/>
      <c r="Q59" s="159"/>
      <c r="R59" s="159">
        <v>2</v>
      </c>
      <c r="S59" s="159">
        <v>2</v>
      </c>
      <c r="T59" s="179">
        <v>2</v>
      </c>
      <c r="U59" s="179">
        <v>2</v>
      </c>
      <c r="V59" s="179">
        <v>2</v>
      </c>
      <c r="W59" s="179">
        <v>2</v>
      </c>
      <c r="X59" s="179">
        <v>2</v>
      </c>
      <c r="Y59" s="179">
        <v>2</v>
      </c>
      <c r="Z59" s="179">
        <v>2</v>
      </c>
      <c r="AA59" s="159">
        <f t="shared" si="1"/>
        <v>24</v>
      </c>
      <c r="AB59" s="159"/>
      <c r="AC59" s="159">
        <f t="shared" si="2"/>
        <v>24</v>
      </c>
      <c r="AD59" s="160" t="s">
        <v>366</v>
      </c>
      <c r="AE59" s="162" t="s">
        <v>312</v>
      </c>
      <c r="AG59" s="153" t="s">
        <v>318</v>
      </c>
    </row>
    <row r="60" spans="1:33" ht="12.75">
      <c r="A60" s="157">
        <v>39</v>
      </c>
      <c r="B60" s="157" t="s">
        <v>93</v>
      </c>
      <c r="C60" s="161" t="s">
        <v>184</v>
      </c>
      <c r="D60" s="161" t="s">
        <v>92</v>
      </c>
      <c r="E60" s="158">
        <f t="shared" si="3"/>
        <v>9</v>
      </c>
      <c r="F60" s="179">
        <v>2</v>
      </c>
      <c r="G60" s="179">
        <v>2</v>
      </c>
      <c r="H60" s="179">
        <v>2</v>
      </c>
      <c r="I60" s="179">
        <v>2</v>
      </c>
      <c r="J60" s="179">
        <v>2</v>
      </c>
      <c r="K60" s="179">
        <v>2</v>
      </c>
      <c r="L60" s="179">
        <v>2</v>
      </c>
      <c r="M60" s="159"/>
      <c r="N60" s="159"/>
      <c r="O60" s="159"/>
      <c r="P60" s="159">
        <v>2</v>
      </c>
      <c r="Q60" s="159">
        <v>2</v>
      </c>
      <c r="R60" s="159"/>
      <c r="S60" s="159"/>
      <c r="T60" s="179"/>
      <c r="U60" s="179"/>
      <c r="V60" s="179"/>
      <c r="W60" s="179"/>
      <c r="X60" s="179"/>
      <c r="Y60" s="179"/>
      <c r="Z60" s="179"/>
      <c r="AA60" s="159">
        <f t="shared" si="1"/>
        <v>18</v>
      </c>
      <c r="AB60" s="159"/>
      <c r="AC60" s="159">
        <f t="shared" si="2"/>
        <v>18</v>
      </c>
      <c r="AD60" s="160" t="s">
        <v>288</v>
      </c>
      <c r="AE60" s="162" t="s">
        <v>312</v>
      </c>
      <c r="AG60" s="153" t="s">
        <v>318</v>
      </c>
    </row>
    <row r="61" spans="1:33" ht="12.75">
      <c r="A61" s="157">
        <v>40</v>
      </c>
      <c r="B61" s="157" t="s">
        <v>95</v>
      </c>
      <c r="C61" s="161" t="s">
        <v>96</v>
      </c>
      <c r="D61" s="161" t="s">
        <v>97</v>
      </c>
      <c r="E61" s="158">
        <f t="shared" si="3"/>
        <v>0</v>
      </c>
      <c r="F61" s="179"/>
      <c r="G61" s="179"/>
      <c r="H61" s="179"/>
      <c r="I61" s="179"/>
      <c r="J61" s="179"/>
      <c r="K61" s="179"/>
      <c r="L61" s="179"/>
      <c r="M61" s="159"/>
      <c r="N61" s="159"/>
      <c r="O61" s="159"/>
      <c r="P61" s="170"/>
      <c r="Q61" s="170"/>
      <c r="R61" s="170"/>
      <c r="S61" s="170"/>
      <c r="T61" s="222"/>
      <c r="U61" s="222"/>
      <c r="V61" s="222"/>
      <c r="W61" s="179"/>
      <c r="X61" s="179"/>
      <c r="Y61" s="179"/>
      <c r="Z61" s="179"/>
      <c r="AA61" s="159"/>
      <c r="AB61" s="159"/>
      <c r="AC61" s="159">
        <f t="shared" si="2"/>
        <v>0</v>
      </c>
      <c r="AD61" s="160" t="s">
        <v>148</v>
      </c>
      <c r="AE61" s="162"/>
      <c r="AG61" s="153" t="s">
        <v>317</v>
      </c>
    </row>
    <row r="62" spans="1:33" ht="12.75">
      <c r="A62" s="157">
        <v>41</v>
      </c>
      <c r="B62" s="157" t="s">
        <v>98</v>
      </c>
      <c r="C62" s="161" t="s">
        <v>100</v>
      </c>
      <c r="D62" s="161" t="s">
        <v>94</v>
      </c>
      <c r="E62" s="158">
        <f t="shared" si="3"/>
        <v>0</v>
      </c>
      <c r="F62" s="223"/>
      <c r="G62" s="223"/>
      <c r="H62" s="223"/>
      <c r="I62" s="179"/>
      <c r="J62" s="179"/>
      <c r="K62" s="179"/>
      <c r="L62" s="179"/>
      <c r="M62" s="159"/>
      <c r="N62" s="159"/>
      <c r="O62" s="159"/>
      <c r="P62" s="159"/>
      <c r="Q62" s="159"/>
      <c r="R62" s="159"/>
      <c r="S62" s="159"/>
      <c r="T62" s="179"/>
      <c r="U62" s="179"/>
      <c r="V62" s="179"/>
      <c r="W62" s="221"/>
      <c r="X62" s="221"/>
      <c r="Y62" s="221"/>
      <c r="Z62" s="221"/>
      <c r="AA62" s="159"/>
      <c r="AB62" s="159"/>
      <c r="AC62" s="159">
        <f t="shared" si="2"/>
        <v>0</v>
      </c>
      <c r="AD62" s="160" t="s">
        <v>261</v>
      </c>
      <c r="AE62" s="162"/>
      <c r="AG62" s="153" t="s">
        <v>317</v>
      </c>
    </row>
    <row r="63" spans="1:33" ht="12.75">
      <c r="A63" s="157">
        <v>42</v>
      </c>
      <c r="B63" s="157" t="s">
        <v>99</v>
      </c>
      <c r="C63" s="161" t="s">
        <v>101</v>
      </c>
      <c r="D63" s="161" t="s">
        <v>94</v>
      </c>
      <c r="E63" s="158">
        <f t="shared" si="3"/>
        <v>0</v>
      </c>
      <c r="F63" s="179"/>
      <c r="G63" s="179"/>
      <c r="H63" s="179"/>
      <c r="I63" s="221"/>
      <c r="J63" s="221"/>
      <c r="K63" s="221"/>
      <c r="L63" s="221"/>
      <c r="M63" s="170"/>
      <c r="N63" s="170"/>
      <c r="O63" s="170"/>
      <c r="P63" s="224"/>
      <c r="Q63" s="159"/>
      <c r="R63" s="159"/>
      <c r="S63" s="159"/>
      <c r="T63" s="179"/>
      <c r="U63" s="179"/>
      <c r="V63" s="179"/>
      <c r="W63" s="179"/>
      <c r="X63" s="179"/>
      <c r="Y63" s="179"/>
      <c r="Z63" s="179"/>
      <c r="AA63" s="159"/>
      <c r="AB63" s="159"/>
      <c r="AC63" s="159">
        <f t="shared" si="2"/>
        <v>0</v>
      </c>
      <c r="AD63" s="160" t="s">
        <v>261</v>
      </c>
      <c r="AE63" s="162"/>
      <c r="AG63" s="153" t="s">
        <v>317</v>
      </c>
    </row>
    <row r="64" spans="1:33" ht="12.75">
      <c r="A64" s="157">
        <v>43</v>
      </c>
      <c r="B64" s="157" t="s">
        <v>107</v>
      </c>
      <c r="C64" s="161" t="s">
        <v>102</v>
      </c>
      <c r="D64" s="161" t="s">
        <v>103</v>
      </c>
      <c r="E64" s="158"/>
      <c r="F64" s="179"/>
      <c r="G64" s="179"/>
      <c r="H64" s="179"/>
      <c r="I64" s="179">
        <v>3</v>
      </c>
      <c r="J64" s="179">
        <v>3</v>
      </c>
      <c r="K64" s="179">
        <v>3</v>
      </c>
      <c r="L64" s="179">
        <v>3</v>
      </c>
      <c r="M64" s="159"/>
      <c r="N64" s="159"/>
      <c r="O64" s="159"/>
      <c r="P64" s="159">
        <v>4</v>
      </c>
      <c r="Q64" s="159">
        <v>4</v>
      </c>
      <c r="R64" s="159">
        <v>4</v>
      </c>
      <c r="S64" s="159">
        <v>4</v>
      </c>
      <c r="T64" s="179"/>
      <c r="U64" s="179"/>
      <c r="V64" s="179"/>
      <c r="W64" s="179"/>
      <c r="X64" s="179"/>
      <c r="Y64" s="179"/>
      <c r="Z64" s="179"/>
      <c r="AA64" s="159">
        <f t="shared" si="1"/>
        <v>28</v>
      </c>
      <c r="AB64" s="159"/>
      <c r="AC64" s="159">
        <f t="shared" si="2"/>
        <v>28</v>
      </c>
      <c r="AD64" s="160" t="s">
        <v>367</v>
      </c>
      <c r="AE64" s="162" t="s">
        <v>312</v>
      </c>
      <c r="AG64" s="153" t="s">
        <v>317</v>
      </c>
    </row>
    <row r="65" spans="1:35" ht="12.75">
      <c r="A65" s="157"/>
      <c r="B65" s="157"/>
      <c r="C65" s="163"/>
      <c r="D65" s="164" t="s">
        <v>3</v>
      </c>
      <c r="E65" s="159"/>
      <c r="F65" s="227">
        <f>SUM(F8:F64)-F12-SUM(F61:F63)</f>
        <v>45</v>
      </c>
      <c r="G65" s="227">
        <f>SUM(G8:G64)-G12-SUM(G61:G63)</f>
        <v>45</v>
      </c>
      <c r="H65" s="227">
        <f>SUM(H8:H64)-H12-SUM(H61:H63)</f>
        <v>45</v>
      </c>
      <c r="I65" s="221">
        <f aca="true" t="shared" si="4" ref="I65:S65">SUM(I8:I64)-I12</f>
        <v>45</v>
      </c>
      <c r="J65" s="221">
        <f t="shared" si="4"/>
        <v>45</v>
      </c>
      <c r="K65" s="221">
        <f t="shared" si="4"/>
        <v>45</v>
      </c>
      <c r="L65" s="221">
        <f t="shared" si="4"/>
        <v>45</v>
      </c>
      <c r="M65" s="221">
        <f t="shared" si="4"/>
        <v>46</v>
      </c>
      <c r="N65" s="221">
        <f t="shared" si="4"/>
        <v>46</v>
      </c>
      <c r="O65" s="221">
        <f t="shared" si="4"/>
        <v>46</v>
      </c>
      <c r="P65" s="227">
        <f t="shared" si="4"/>
        <v>46</v>
      </c>
      <c r="Q65" s="227">
        <f t="shared" si="4"/>
        <v>46</v>
      </c>
      <c r="R65" s="227">
        <f t="shared" si="4"/>
        <v>46</v>
      </c>
      <c r="S65" s="227">
        <f t="shared" si="4"/>
        <v>46</v>
      </c>
      <c r="T65" s="228">
        <f>SUM(T8:T64)-T12-SUM(T61:T63)</f>
        <v>46</v>
      </c>
      <c r="U65" s="228">
        <f>SUM(U8:U64)-U12-SUM(U61:U63)</f>
        <v>46</v>
      </c>
      <c r="V65" s="228">
        <f>SUM(V8:V64)-V12-SUM(V61:V63)</f>
        <v>46</v>
      </c>
      <c r="W65" s="228">
        <f>SUM(W8:W64)-W12</f>
        <v>46</v>
      </c>
      <c r="X65" s="228">
        <f>SUM(X8:X64)-X12</f>
        <v>46</v>
      </c>
      <c r="Y65" s="228">
        <f>SUM(Y8:Y64)-Y12</f>
        <v>46</v>
      </c>
      <c r="Z65" s="228">
        <f>SUM(Z8:Z64)-Z12</f>
        <v>46</v>
      </c>
      <c r="AA65" s="159"/>
      <c r="AB65" s="159"/>
      <c r="AC65" s="159"/>
      <c r="AD65" s="159"/>
      <c r="AE65" s="162"/>
      <c r="AG65" s="153">
        <f>COUNTIF(AG8:AG64,"L")</f>
        <v>15</v>
      </c>
      <c r="AH65" s="153">
        <f>COUNTIF(AH8:AH64,"S2")</f>
        <v>6</v>
      </c>
      <c r="AI65" s="153">
        <f>COUNTIF(AI8:AI64,"GTT")</f>
        <v>5</v>
      </c>
    </row>
    <row r="66" spans="30:33" ht="12.75">
      <c r="AD66" s="171"/>
      <c r="AG66" s="153">
        <f>COUNTIF(AG8:AG64,"P")</f>
        <v>28</v>
      </c>
    </row>
    <row r="67" spans="3:31" ht="15.75">
      <c r="C67" s="187" t="s">
        <v>341</v>
      </c>
      <c r="D67" s="188"/>
      <c r="E67" s="189"/>
      <c r="F67" s="189"/>
      <c r="G67" s="196"/>
      <c r="H67" s="196"/>
      <c r="I67" s="196"/>
      <c r="J67" s="196"/>
      <c r="K67" s="196"/>
      <c r="L67" s="196"/>
      <c r="M67" s="196"/>
      <c r="N67" s="196"/>
      <c r="O67" s="196"/>
      <c r="P67" s="196"/>
      <c r="Q67" s="196"/>
      <c r="R67" s="196"/>
      <c r="S67" s="196"/>
      <c r="T67" s="197" t="s">
        <v>338</v>
      </c>
      <c r="U67" s="196"/>
      <c r="V67" s="196"/>
      <c r="W67" s="196"/>
      <c r="X67" s="196"/>
      <c r="Y67" s="196"/>
      <c r="Z67" s="196"/>
      <c r="AA67" s="189"/>
      <c r="AB67" s="189"/>
      <c r="AD67" s="171"/>
      <c r="AE67" s="155">
        <f>COUNTIF(AE8:AF64,"Piket")</f>
        <v>18</v>
      </c>
    </row>
    <row r="68" spans="3:28" ht="15.75">
      <c r="C68" s="187"/>
      <c r="D68" s="188"/>
      <c r="E68" s="189"/>
      <c r="F68" s="189"/>
      <c r="G68" s="196"/>
      <c r="H68" s="196"/>
      <c r="I68" s="196"/>
      <c r="J68" s="196"/>
      <c r="K68" s="196"/>
      <c r="L68" s="196"/>
      <c r="M68" s="196"/>
      <c r="N68" s="196"/>
      <c r="O68" s="196"/>
      <c r="P68" s="196"/>
      <c r="Q68" s="196"/>
      <c r="R68" s="196"/>
      <c r="S68" s="196"/>
      <c r="T68" s="196"/>
      <c r="U68" s="196"/>
      <c r="V68" s="196"/>
      <c r="W68" s="196"/>
      <c r="X68" s="196"/>
      <c r="Y68" s="196"/>
      <c r="Z68" s="196"/>
      <c r="AA68" s="189"/>
      <c r="AB68" s="189"/>
    </row>
    <row r="69" spans="3:33" ht="15.75">
      <c r="C69" s="187"/>
      <c r="D69" s="188"/>
      <c r="E69" s="189"/>
      <c r="F69" s="189"/>
      <c r="G69" s="196"/>
      <c r="H69" s="196"/>
      <c r="I69" s="196"/>
      <c r="J69" s="196"/>
      <c r="K69" s="196"/>
      <c r="L69" s="196"/>
      <c r="M69" s="196"/>
      <c r="N69" s="196"/>
      <c r="O69" s="196"/>
      <c r="P69" s="196"/>
      <c r="Q69" s="196"/>
      <c r="R69" s="196"/>
      <c r="S69" s="196"/>
      <c r="T69" s="196"/>
      <c r="U69" s="196"/>
      <c r="V69" s="196"/>
      <c r="W69" s="196"/>
      <c r="X69" s="196"/>
      <c r="Y69" s="196"/>
      <c r="Z69" s="196"/>
      <c r="AA69" s="189"/>
      <c r="AB69" s="189"/>
      <c r="AG69" s="153">
        <f>COUNTIF(AG8:AG64,"P")</f>
        <v>28</v>
      </c>
    </row>
    <row r="70" spans="3:28" ht="15.75">
      <c r="C70" s="187"/>
      <c r="D70" s="188"/>
      <c r="E70" s="189"/>
      <c r="F70" s="189"/>
      <c r="G70" s="196"/>
      <c r="H70" s="196"/>
      <c r="I70" s="196"/>
      <c r="J70" s="196"/>
      <c r="K70" s="196"/>
      <c r="L70" s="196"/>
      <c r="M70" s="196"/>
      <c r="N70" s="196"/>
      <c r="O70" s="196"/>
      <c r="P70" s="196"/>
      <c r="Q70" s="196"/>
      <c r="R70" s="196"/>
      <c r="S70" s="196"/>
      <c r="T70" s="196"/>
      <c r="U70" s="196"/>
      <c r="V70" s="196"/>
      <c r="W70" s="196"/>
      <c r="X70" s="196"/>
      <c r="Y70" s="196"/>
      <c r="Z70" s="196"/>
      <c r="AA70" s="189"/>
      <c r="AB70" s="189"/>
    </row>
    <row r="71" spans="3:28" ht="15.75">
      <c r="C71" s="185" t="s">
        <v>342</v>
      </c>
      <c r="D71" s="188"/>
      <c r="E71" s="189"/>
      <c r="F71" s="189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7" t="s">
        <v>319</v>
      </c>
      <c r="U71" s="196"/>
      <c r="V71" s="196"/>
      <c r="W71" s="196"/>
      <c r="X71" s="196"/>
      <c r="Y71" s="196"/>
      <c r="Z71" s="196"/>
      <c r="AA71" s="189"/>
      <c r="AB71" s="189"/>
    </row>
    <row r="72" spans="3:28" ht="15.75">
      <c r="C72" s="190" t="s">
        <v>340</v>
      </c>
      <c r="D72" s="188"/>
      <c r="E72" s="189"/>
      <c r="F72" s="189"/>
      <c r="G72" s="196"/>
      <c r="H72" s="196"/>
      <c r="I72" s="196"/>
      <c r="J72" s="196"/>
      <c r="K72" s="196"/>
      <c r="L72" s="196"/>
      <c r="M72" s="196"/>
      <c r="N72" s="196"/>
      <c r="O72" s="196"/>
      <c r="P72" s="196"/>
      <c r="Q72" s="196"/>
      <c r="R72" s="196"/>
      <c r="S72" s="196"/>
      <c r="T72" s="198" t="s">
        <v>339</v>
      </c>
      <c r="U72" s="196"/>
      <c r="V72" s="196"/>
      <c r="W72" s="196"/>
      <c r="X72" s="196"/>
      <c r="Y72" s="196"/>
      <c r="Z72" s="196"/>
      <c r="AA72" s="189"/>
      <c r="AB72" s="189"/>
    </row>
    <row r="73" ht="15">
      <c r="C73" s="186"/>
    </row>
    <row r="75" spans="1:30" ht="12.75">
      <c r="A75" s="157">
        <v>2</v>
      </c>
      <c r="B75" s="157" t="s">
        <v>257</v>
      </c>
      <c r="C75" s="161" t="s">
        <v>33</v>
      </c>
      <c r="D75" s="161" t="s">
        <v>180</v>
      </c>
      <c r="E75" s="158">
        <f aca="true" t="shared" si="5" ref="E75:E92">COUNT(F75:Z75)</f>
        <v>8</v>
      </c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 s="159"/>
      <c r="S75" s="159">
        <v>3</v>
      </c>
      <c r="T75" s="159">
        <v>3</v>
      </c>
      <c r="U75" s="159">
        <v>3</v>
      </c>
      <c r="V75" s="159">
        <v>3</v>
      </c>
      <c r="W75" s="159">
        <v>3</v>
      </c>
      <c r="X75" s="159">
        <v>3</v>
      </c>
      <c r="Y75" s="159">
        <v>3</v>
      </c>
      <c r="Z75" s="159">
        <v>3</v>
      </c>
      <c r="AA75" s="159">
        <f aca="true" t="shared" si="6" ref="AA75:AA106">SUM(F75:Z75)</f>
        <v>24</v>
      </c>
      <c r="AB75" s="159"/>
      <c r="AC75" s="159">
        <f aca="true" t="shared" si="7" ref="AC75:AC80">AA75+AB75</f>
        <v>24</v>
      </c>
      <c r="AD75" s="160" t="s">
        <v>347</v>
      </c>
    </row>
    <row r="76" spans="1:30" ht="12.75">
      <c r="A76" s="166">
        <v>28</v>
      </c>
      <c r="B76" s="157" t="s">
        <v>72</v>
      </c>
      <c r="C76" s="161" t="s">
        <v>73</v>
      </c>
      <c r="D76" s="161" t="s">
        <v>11</v>
      </c>
      <c r="E76" s="158">
        <f t="shared" si="5"/>
        <v>5</v>
      </c>
      <c r="F76" s="159"/>
      <c r="G76" s="159"/>
      <c r="H76" s="159"/>
      <c r="I76" s="159"/>
      <c r="J76" s="159"/>
      <c r="K76" s="159"/>
      <c r="L76" s="159"/>
      <c r="M76" s="159"/>
      <c r="N76" s="159">
        <v>5</v>
      </c>
      <c r="O76" s="159">
        <v>5</v>
      </c>
      <c r="P76" s="159"/>
      <c r="Q76" s="159"/>
      <c r="R76" s="159"/>
      <c r="S76" s="159"/>
      <c r="T76" s="159">
        <v>5</v>
      </c>
      <c r="U76" s="159">
        <v>5</v>
      </c>
      <c r="V76" s="159">
        <v>5</v>
      </c>
      <c r="W76" s="159"/>
      <c r="X76" s="159"/>
      <c r="Y76" s="159"/>
      <c r="Z76" s="159"/>
      <c r="AA76" s="159">
        <f t="shared" si="6"/>
        <v>25</v>
      </c>
      <c r="AB76" s="159"/>
      <c r="AC76" s="159">
        <f t="shared" si="7"/>
        <v>25</v>
      </c>
      <c r="AD76" s="160" t="s">
        <v>361</v>
      </c>
    </row>
    <row r="77" spans="1:30" ht="12.75">
      <c r="A77" s="157">
        <v>12</v>
      </c>
      <c r="B77" s="157" t="s">
        <v>48</v>
      </c>
      <c r="C77" s="161" t="s">
        <v>182</v>
      </c>
      <c r="D77" s="161" t="s">
        <v>271</v>
      </c>
      <c r="E77" s="158">
        <f t="shared" si="5"/>
        <v>14</v>
      </c>
      <c r="F77" s="159"/>
      <c r="G77" s="159"/>
      <c r="H77" s="159"/>
      <c r="I77" s="159"/>
      <c r="J77" s="159"/>
      <c r="K77" s="159"/>
      <c r="L77" s="159"/>
      <c r="M77" s="159">
        <v>2</v>
      </c>
      <c r="N77" s="159">
        <v>2</v>
      </c>
      <c r="O77" s="159">
        <v>2</v>
      </c>
      <c r="P77" s="159">
        <v>2</v>
      </c>
      <c r="Q77" s="159">
        <v>2</v>
      </c>
      <c r="R77" s="159">
        <v>2</v>
      </c>
      <c r="S77" s="159">
        <v>2</v>
      </c>
      <c r="T77" s="159">
        <v>2</v>
      </c>
      <c r="U77" s="159">
        <v>2</v>
      </c>
      <c r="V77" s="159">
        <v>2</v>
      </c>
      <c r="W77" s="159">
        <v>2</v>
      </c>
      <c r="X77" s="159">
        <v>2</v>
      </c>
      <c r="Y77" s="159">
        <v>2</v>
      </c>
      <c r="Z77" s="159">
        <v>2</v>
      </c>
      <c r="AA77" s="159">
        <f t="shared" si="6"/>
        <v>28</v>
      </c>
      <c r="AB77" s="159"/>
      <c r="AC77" s="159">
        <f t="shared" si="7"/>
        <v>28</v>
      </c>
      <c r="AD77" s="160" t="s">
        <v>353</v>
      </c>
    </row>
    <row r="78" spans="1:30" ht="12.75">
      <c r="A78" s="157">
        <v>9</v>
      </c>
      <c r="B78" s="157" t="s">
        <v>113</v>
      </c>
      <c r="C78" s="161" t="s">
        <v>104</v>
      </c>
      <c r="D78" s="161" t="s">
        <v>45</v>
      </c>
      <c r="E78" s="158">
        <f t="shared" si="5"/>
        <v>7</v>
      </c>
      <c r="F78" s="159"/>
      <c r="G78" s="159"/>
      <c r="H78" s="159"/>
      <c r="I78" s="159"/>
      <c r="J78" s="159"/>
      <c r="K78" s="159"/>
      <c r="L78" s="159"/>
      <c r="M78" s="159"/>
      <c r="N78" s="159"/>
      <c r="O78" s="159"/>
      <c r="P78" s="159"/>
      <c r="Q78" s="159"/>
      <c r="R78" s="159"/>
      <c r="S78" s="159"/>
      <c r="T78" s="193">
        <v>4</v>
      </c>
      <c r="U78" s="193">
        <v>4</v>
      </c>
      <c r="V78" s="193">
        <v>4</v>
      </c>
      <c r="W78" s="159">
        <v>4</v>
      </c>
      <c r="X78" s="159">
        <v>4</v>
      </c>
      <c r="Y78" s="159">
        <v>4</v>
      </c>
      <c r="Z78" s="159">
        <v>4</v>
      </c>
      <c r="AA78" s="159">
        <f t="shared" si="6"/>
        <v>28</v>
      </c>
      <c r="AB78" s="159"/>
      <c r="AC78" s="159">
        <f t="shared" si="7"/>
        <v>28</v>
      </c>
      <c r="AD78" s="160" t="s">
        <v>352</v>
      </c>
    </row>
    <row r="79" spans="1:30" ht="12.75">
      <c r="A79" s="157">
        <v>31</v>
      </c>
      <c r="B79" s="157" t="s">
        <v>77</v>
      </c>
      <c r="C79" s="161" t="s">
        <v>79</v>
      </c>
      <c r="D79" s="161" t="s">
        <v>15</v>
      </c>
      <c r="E79" s="158">
        <f t="shared" si="5"/>
        <v>4</v>
      </c>
      <c r="F79" s="159"/>
      <c r="G79" s="159"/>
      <c r="H79" s="159"/>
      <c r="I79" s="159"/>
      <c r="J79" s="159"/>
      <c r="K79" s="159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>
        <v>6</v>
      </c>
      <c r="X79" s="159">
        <v>6</v>
      </c>
      <c r="Y79" s="159">
        <v>6</v>
      </c>
      <c r="Z79" s="159">
        <v>6</v>
      </c>
      <c r="AA79" s="159">
        <f t="shared" si="6"/>
        <v>24</v>
      </c>
      <c r="AB79" s="159"/>
      <c r="AC79" s="159">
        <f t="shared" si="7"/>
        <v>24</v>
      </c>
      <c r="AD79" s="160" t="s">
        <v>363</v>
      </c>
    </row>
    <row r="80" spans="1:30" ht="25.5">
      <c r="A80" s="157">
        <v>38</v>
      </c>
      <c r="B80" s="157" t="s">
        <v>90</v>
      </c>
      <c r="C80" s="161" t="s">
        <v>91</v>
      </c>
      <c r="D80" s="161" t="s">
        <v>92</v>
      </c>
      <c r="E80" s="158">
        <f t="shared" si="5"/>
        <v>12</v>
      </c>
      <c r="F80" s="159"/>
      <c r="G80" s="159"/>
      <c r="H80" s="159"/>
      <c r="I80" s="159"/>
      <c r="J80" s="159"/>
      <c r="K80" s="159"/>
      <c r="L80" s="159"/>
      <c r="M80" s="159">
        <v>2</v>
      </c>
      <c r="N80" s="159">
        <v>2</v>
      </c>
      <c r="O80" s="159">
        <v>2</v>
      </c>
      <c r="P80" s="159"/>
      <c r="Q80" s="159"/>
      <c r="R80" s="159">
        <v>2</v>
      </c>
      <c r="S80" s="159">
        <v>2</v>
      </c>
      <c r="T80" s="159">
        <v>2</v>
      </c>
      <c r="U80" s="159">
        <v>2</v>
      </c>
      <c r="V80" s="159">
        <v>2</v>
      </c>
      <c r="W80" s="159">
        <v>2</v>
      </c>
      <c r="X80" s="159">
        <v>2</v>
      </c>
      <c r="Y80" s="159">
        <v>2</v>
      </c>
      <c r="Z80" s="159">
        <v>2</v>
      </c>
      <c r="AA80" s="159">
        <f t="shared" si="6"/>
        <v>24</v>
      </c>
      <c r="AB80" s="159"/>
      <c r="AC80" s="159">
        <f t="shared" si="7"/>
        <v>24</v>
      </c>
      <c r="AD80" s="160" t="s">
        <v>366</v>
      </c>
    </row>
    <row r="81" spans="1:30" ht="12.75">
      <c r="A81" s="157">
        <v>14</v>
      </c>
      <c r="B81" s="157" t="s">
        <v>272</v>
      </c>
      <c r="C81" s="161" t="s">
        <v>52</v>
      </c>
      <c r="D81" s="161" t="s">
        <v>274</v>
      </c>
      <c r="E81" s="158">
        <f t="shared" si="5"/>
        <v>7</v>
      </c>
      <c r="F81" s="159"/>
      <c r="G81" s="159"/>
      <c r="H81" s="159"/>
      <c r="I81" s="159"/>
      <c r="J81" s="159"/>
      <c r="K81" s="159"/>
      <c r="L81" s="159"/>
      <c r="M81" s="193"/>
      <c r="N81" s="193"/>
      <c r="O81" s="193"/>
      <c r="P81" s="193"/>
      <c r="Q81" s="193"/>
      <c r="R81" s="193"/>
      <c r="S81" s="193"/>
      <c r="T81" s="159">
        <v>2</v>
      </c>
      <c r="U81" s="159">
        <v>2</v>
      </c>
      <c r="V81" s="159">
        <v>2</v>
      </c>
      <c r="W81" s="159">
        <v>2</v>
      </c>
      <c r="X81" s="159">
        <v>2</v>
      </c>
      <c r="Y81" s="159">
        <v>2</v>
      </c>
      <c r="Z81" s="159">
        <v>2</v>
      </c>
      <c r="AA81" s="159">
        <f t="shared" si="6"/>
        <v>14</v>
      </c>
      <c r="AB81" s="159"/>
      <c r="AC81" s="159">
        <f>AA81+AA82</f>
        <v>42</v>
      </c>
      <c r="AD81" s="160" t="s">
        <v>354</v>
      </c>
    </row>
    <row r="82" spans="1:30" ht="12.75">
      <c r="A82" s="157">
        <v>8</v>
      </c>
      <c r="B82" s="157" t="s">
        <v>112</v>
      </c>
      <c r="C82" s="161" t="s">
        <v>44</v>
      </c>
      <c r="D82" s="161" t="s">
        <v>45</v>
      </c>
      <c r="E82" s="158">
        <f t="shared" si="5"/>
        <v>7</v>
      </c>
      <c r="F82" s="159"/>
      <c r="G82" s="159"/>
      <c r="H82" s="159"/>
      <c r="I82" s="159"/>
      <c r="J82" s="159"/>
      <c r="K82" s="159"/>
      <c r="L82" s="159"/>
      <c r="M82" s="159">
        <v>4</v>
      </c>
      <c r="N82" s="159">
        <v>4</v>
      </c>
      <c r="O82" s="159">
        <v>4</v>
      </c>
      <c r="P82" s="159">
        <v>4</v>
      </c>
      <c r="Q82" s="159">
        <v>4</v>
      </c>
      <c r="R82" s="159">
        <v>4</v>
      </c>
      <c r="S82" s="159">
        <v>4</v>
      </c>
      <c r="T82" s="159"/>
      <c r="U82" s="159"/>
      <c r="V82" s="159"/>
      <c r="W82" s="159"/>
      <c r="X82" s="159"/>
      <c r="Y82" s="159"/>
      <c r="Z82" s="159"/>
      <c r="AA82" s="159">
        <f t="shared" si="6"/>
        <v>28</v>
      </c>
      <c r="AB82" s="159"/>
      <c r="AC82" s="159">
        <f>AA82+AB82</f>
        <v>28</v>
      </c>
      <c r="AD82" s="160" t="s">
        <v>351</v>
      </c>
    </row>
    <row r="83" spans="1:30" ht="12.75">
      <c r="A83" s="157">
        <v>25</v>
      </c>
      <c r="B83" s="157" t="s">
        <v>67</v>
      </c>
      <c r="C83" s="161" t="s">
        <v>69</v>
      </c>
      <c r="D83" s="161" t="s">
        <v>12</v>
      </c>
      <c r="E83" s="158">
        <f t="shared" si="5"/>
        <v>3</v>
      </c>
      <c r="F83" s="159"/>
      <c r="G83" s="159"/>
      <c r="H83" s="159"/>
      <c r="I83" s="159"/>
      <c r="J83" s="159"/>
      <c r="K83" s="159"/>
      <c r="L83" s="159"/>
      <c r="M83" s="159">
        <v>6</v>
      </c>
      <c r="N83" s="159">
        <v>6</v>
      </c>
      <c r="O83" s="159">
        <v>6</v>
      </c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>
        <f t="shared" si="6"/>
        <v>18</v>
      </c>
      <c r="AB83" s="159"/>
      <c r="AC83" s="159">
        <f>AA83+AA84</f>
        <v>33</v>
      </c>
      <c r="AD83" s="160" t="s">
        <v>359</v>
      </c>
    </row>
    <row r="84" spans="1:30" ht="25.5">
      <c r="A84" s="157">
        <v>23</v>
      </c>
      <c r="B84" s="157" t="s">
        <v>64</v>
      </c>
      <c r="C84" s="161" t="s">
        <v>65</v>
      </c>
      <c r="D84" s="161" t="s">
        <v>10</v>
      </c>
      <c r="E84" s="158">
        <f t="shared" si="5"/>
        <v>3</v>
      </c>
      <c r="F84" s="159"/>
      <c r="G84" s="159"/>
      <c r="H84" s="159"/>
      <c r="I84" s="159"/>
      <c r="J84" s="159"/>
      <c r="K84" s="159"/>
      <c r="L84" s="159"/>
      <c r="M84" s="159">
        <v>5</v>
      </c>
      <c r="N84" s="159">
        <v>5</v>
      </c>
      <c r="O84" s="159">
        <v>5</v>
      </c>
      <c r="P84" s="159"/>
      <c r="Q84" s="159"/>
      <c r="R84" s="159"/>
      <c r="S84" s="159"/>
      <c r="T84" s="193"/>
      <c r="U84" s="193"/>
      <c r="V84" s="193"/>
      <c r="W84" s="159"/>
      <c r="X84" s="159"/>
      <c r="Y84" s="159"/>
      <c r="Z84" s="159"/>
      <c r="AA84" s="159">
        <f t="shared" si="6"/>
        <v>15</v>
      </c>
      <c r="AB84" s="159">
        <v>0</v>
      </c>
      <c r="AC84" s="159">
        <f>AA84+AB84</f>
        <v>15</v>
      </c>
      <c r="AD84" s="160" t="s">
        <v>358</v>
      </c>
    </row>
    <row r="85" spans="1:30" ht="25.5">
      <c r="A85" s="157">
        <v>15</v>
      </c>
      <c r="B85" s="157" t="s">
        <v>50</v>
      </c>
      <c r="C85" s="161" t="s">
        <v>53</v>
      </c>
      <c r="D85" s="161" t="s">
        <v>230</v>
      </c>
      <c r="E85" s="158">
        <f t="shared" si="5"/>
        <v>7</v>
      </c>
      <c r="F85" s="159"/>
      <c r="G85" s="159"/>
      <c r="H85" s="159"/>
      <c r="I85" s="159"/>
      <c r="J85" s="159"/>
      <c r="K85" s="159"/>
      <c r="L85" s="159"/>
      <c r="M85" s="159">
        <v>2</v>
      </c>
      <c r="N85" s="159">
        <v>2</v>
      </c>
      <c r="O85" s="159">
        <v>2</v>
      </c>
      <c r="P85" s="159">
        <v>2</v>
      </c>
      <c r="Q85" s="159">
        <v>2</v>
      </c>
      <c r="R85" s="159">
        <v>2</v>
      </c>
      <c r="S85" s="159">
        <v>2</v>
      </c>
      <c r="T85" s="159"/>
      <c r="U85" s="159"/>
      <c r="V85" s="159"/>
      <c r="W85" s="159"/>
      <c r="X85" s="159"/>
      <c r="Y85" s="159"/>
      <c r="Z85" s="159"/>
      <c r="AA85" s="159">
        <f t="shared" si="6"/>
        <v>14</v>
      </c>
      <c r="AB85" s="159"/>
      <c r="AC85" s="159">
        <f>AA85+AA86</f>
        <v>40</v>
      </c>
      <c r="AD85" s="160" t="s">
        <v>355</v>
      </c>
    </row>
    <row r="86" spans="1:30" ht="12.75">
      <c r="A86" s="157">
        <v>32</v>
      </c>
      <c r="B86" s="157" t="s">
        <v>78</v>
      </c>
      <c r="C86" s="161" t="s">
        <v>321</v>
      </c>
      <c r="D86" s="161" t="s">
        <v>15</v>
      </c>
      <c r="E86" s="158">
        <f t="shared" si="5"/>
        <v>7</v>
      </c>
      <c r="F86" s="159"/>
      <c r="G86" s="159"/>
      <c r="H86" s="159"/>
      <c r="I86" s="159"/>
      <c r="J86" s="159"/>
      <c r="K86" s="159"/>
      <c r="L86" s="159"/>
      <c r="M86" s="159">
        <v>2</v>
      </c>
      <c r="N86" s="159">
        <v>2</v>
      </c>
      <c r="O86" s="159">
        <v>2</v>
      </c>
      <c r="P86" s="159">
        <v>5</v>
      </c>
      <c r="Q86" s="159">
        <v>5</v>
      </c>
      <c r="R86" s="159">
        <v>5</v>
      </c>
      <c r="S86" s="159">
        <v>5</v>
      </c>
      <c r="T86" s="159"/>
      <c r="U86" s="159"/>
      <c r="V86" s="159"/>
      <c r="W86" s="159"/>
      <c r="X86" s="159"/>
      <c r="Y86" s="159"/>
      <c r="Z86" s="159"/>
      <c r="AA86" s="159">
        <f t="shared" si="6"/>
        <v>26</v>
      </c>
      <c r="AB86" s="159"/>
      <c r="AC86" s="159">
        <f>AA86+AB86</f>
        <v>26</v>
      </c>
      <c r="AD86" s="160" t="s">
        <v>364</v>
      </c>
    </row>
    <row r="87" spans="1:30" ht="25.5">
      <c r="A87" s="157">
        <v>7</v>
      </c>
      <c r="B87" s="157" t="s">
        <v>42</v>
      </c>
      <c r="C87" s="161" t="s">
        <v>256</v>
      </c>
      <c r="D87" s="161" t="s">
        <v>153</v>
      </c>
      <c r="E87" s="158">
        <f t="shared" si="5"/>
        <v>7</v>
      </c>
      <c r="F87" s="159"/>
      <c r="G87" s="159"/>
      <c r="H87" s="159"/>
      <c r="I87" s="159"/>
      <c r="J87" s="159"/>
      <c r="K87" s="159"/>
      <c r="L87" s="159"/>
      <c r="M87" s="193">
        <v>2</v>
      </c>
      <c r="N87" s="193">
        <v>2</v>
      </c>
      <c r="O87" s="193">
        <v>2</v>
      </c>
      <c r="P87" s="159">
        <v>2</v>
      </c>
      <c r="Q87" s="159">
        <v>2</v>
      </c>
      <c r="R87" s="159">
        <v>2</v>
      </c>
      <c r="S87" s="159">
        <v>2</v>
      </c>
      <c r="T87" s="159"/>
      <c r="U87" s="159"/>
      <c r="V87" s="159"/>
      <c r="W87" s="159"/>
      <c r="X87" s="159"/>
      <c r="Y87" s="159"/>
      <c r="Z87" s="159"/>
      <c r="AA87" s="159">
        <f t="shared" si="6"/>
        <v>14</v>
      </c>
      <c r="AB87" s="159">
        <v>0</v>
      </c>
      <c r="AC87" s="159">
        <f>AA87+AB87</f>
        <v>14</v>
      </c>
      <c r="AD87" s="160" t="s">
        <v>350</v>
      </c>
    </row>
    <row r="88" spans="1:30" ht="12.75">
      <c r="A88" s="157">
        <v>19</v>
      </c>
      <c r="B88" s="157" t="s">
        <v>58</v>
      </c>
      <c r="C88" s="161" t="s">
        <v>59</v>
      </c>
      <c r="D88" s="161" t="s">
        <v>228</v>
      </c>
      <c r="E88" s="158">
        <f t="shared" si="5"/>
        <v>7</v>
      </c>
      <c r="F88" s="159"/>
      <c r="G88" s="159"/>
      <c r="H88" s="159"/>
      <c r="I88" s="159"/>
      <c r="J88" s="159"/>
      <c r="K88" s="159"/>
      <c r="L88" s="159"/>
      <c r="M88" s="159">
        <v>4</v>
      </c>
      <c r="N88" s="159">
        <v>4</v>
      </c>
      <c r="O88" s="159">
        <v>4</v>
      </c>
      <c r="P88" s="159">
        <v>4</v>
      </c>
      <c r="Q88" s="159">
        <v>4</v>
      </c>
      <c r="R88" s="159">
        <v>4</v>
      </c>
      <c r="S88" s="159">
        <v>4</v>
      </c>
      <c r="T88" s="159"/>
      <c r="U88" s="159"/>
      <c r="V88" s="159"/>
      <c r="W88" s="159"/>
      <c r="X88" s="159"/>
      <c r="Y88" s="159"/>
      <c r="Z88" s="159"/>
      <c r="AA88" s="159">
        <f t="shared" si="6"/>
        <v>28</v>
      </c>
      <c r="AB88" s="159"/>
      <c r="AC88" s="159">
        <f>AA88+AA89</f>
        <v>46</v>
      </c>
      <c r="AD88" s="160" t="s">
        <v>357</v>
      </c>
    </row>
    <row r="89" spans="1:30" ht="25.5">
      <c r="A89" s="157">
        <v>27</v>
      </c>
      <c r="B89" s="157" t="s">
        <v>137</v>
      </c>
      <c r="C89" s="161" t="s">
        <v>71</v>
      </c>
      <c r="D89" s="161" t="s">
        <v>12</v>
      </c>
      <c r="E89" s="158">
        <f t="shared" si="5"/>
        <v>3</v>
      </c>
      <c r="F89" s="159">
        <v>6</v>
      </c>
      <c r="G89" s="159">
        <v>6</v>
      </c>
      <c r="H89" s="159">
        <v>6</v>
      </c>
      <c r="I89" s="159"/>
      <c r="J89" s="159"/>
      <c r="K89" s="159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>
        <f t="shared" si="6"/>
        <v>18</v>
      </c>
      <c r="AB89" s="159"/>
      <c r="AC89" s="159">
        <f>AA89+AA90</f>
        <v>33</v>
      </c>
      <c r="AD89" s="160" t="s">
        <v>360</v>
      </c>
    </row>
    <row r="90" spans="1:30" ht="12.75">
      <c r="A90" s="157">
        <v>29</v>
      </c>
      <c r="B90" s="157" t="s">
        <v>74</v>
      </c>
      <c r="C90" s="161" t="s">
        <v>76</v>
      </c>
      <c r="D90" s="161" t="s">
        <v>11</v>
      </c>
      <c r="E90" s="158">
        <f t="shared" si="5"/>
        <v>3</v>
      </c>
      <c r="F90" s="159">
        <v>5</v>
      </c>
      <c r="G90" s="159">
        <v>5</v>
      </c>
      <c r="H90" s="159">
        <v>5</v>
      </c>
      <c r="I90" s="159"/>
      <c r="J90" s="159"/>
      <c r="K90" s="159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>
        <f t="shared" si="6"/>
        <v>15</v>
      </c>
      <c r="AB90" s="159"/>
      <c r="AC90" s="159">
        <f>AA90+AA91</f>
        <v>43</v>
      </c>
      <c r="AD90" s="160" t="s">
        <v>362</v>
      </c>
    </row>
    <row r="91" spans="1:30" ht="15">
      <c r="A91" s="157">
        <v>6</v>
      </c>
      <c r="B91" s="157" t="s">
        <v>40</v>
      </c>
      <c r="C91" s="161" t="s">
        <v>41</v>
      </c>
      <c r="D91" s="161" t="s">
        <v>153</v>
      </c>
      <c r="E91" s="158">
        <f t="shared" si="5"/>
        <v>14</v>
      </c>
      <c r="F91" s="159">
        <v>2</v>
      </c>
      <c r="G91" s="159">
        <v>2</v>
      </c>
      <c r="H91" s="159">
        <v>2</v>
      </c>
      <c r="I91" s="159">
        <v>2</v>
      </c>
      <c r="J91" s="192">
        <v>2</v>
      </c>
      <c r="K91" s="159">
        <v>2</v>
      </c>
      <c r="L91" s="159">
        <v>2</v>
      </c>
      <c r="M91" s="159"/>
      <c r="N91" s="159"/>
      <c r="O91" s="159"/>
      <c r="P91" s="159"/>
      <c r="Q91" s="159"/>
      <c r="R91" s="159"/>
      <c r="S91" s="159"/>
      <c r="T91" s="193">
        <v>2</v>
      </c>
      <c r="U91" s="193">
        <v>2</v>
      </c>
      <c r="V91" s="193">
        <v>2</v>
      </c>
      <c r="W91" s="159">
        <v>2</v>
      </c>
      <c r="X91" s="159">
        <v>2</v>
      </c>
      <c r="Y91" s="159">
        <v>2</v>
      </c>
      <c r="Z91" s="159">
        <v>2</v>
      </c>
      <c r="AA91" s="159">
        <f t="shared" si="6"/>
        <v>28</v>
      </c>
      <c r="AB91" s="159"/>
      <c r="AC91" s="159">
        <f aca="true" t="shared" si="8" ref="AC91:AC101">AA91+AB91</f>
        <v>28</v>
      </c>
      <c r="AD91" s="160" t="s">
        <v>349</v>
      </c>
    </row>
    <row r="92" spans="1:30" ht="25.5">
      <c r="A92" s="157">
        <v>3</v>
      </c>
      <c r="B92" s="157" t="s">
        <v>258</v>
      </c>
      <c r="C92" s="161" t="s">
        <v>36</v>
      </c>
      <c r="D92" s="161" t="s">
        <v>180</v>
      </c>
      <c r="E92" s="158">
        <f t="shared" si="5"/>
        <v>8</v>
      </c>
      <c r="F92" s="159"/>
      <c r="G92" s="159"/>
      <c r="H92" s="159"/>
      <c r="I92" s="159"/>
      <c r="J92" s="159"/>
      <c r="K92" s="159">
        <v>3</v>
      </c>
      <c r="L92" s="159">
        <v>3</v>
      </c>
      <c r="M92" s="159">
        <v>3</v>
      </c>
      <c r="N92" s="159">
        <v>3</v>
      </c>
      <c r="O92" s="159">
        <v>3</v>
      </c>
      <c r="P92" s="159">
        <v>3</v>
      </c>
      <c r="Q92" s="159">
        <v>3</v>
      </c>
      <c r="R92" s="159">
        <v>3</v>
      </c>
      <c r="S92" s="159"/>
      <c r="T92" s="159"/>
      <c r="U92" s="159"/>
      <c r="V92" s="159"/>
      <c r="W92" s="159"/>
      <c r="X92" s="159"/>
      <c r="Y92" s="159"/>
      <c r="Z92" s="159"/>
      <c r="AA92" s="159">
        <f t="shared" si="6"/>
        <v>24</v>
      </c>
      <c r="AB92" s="159"/>
      <c r="AC92" s="159">
        <f t="shared" si="8"/>
        <v>24</v>
      </c>
      <c r="AD92" s="160" t="s">
        <v>348</v>
      </c>
    </row>
    <row r="93" spans="1:30" ht="12.75">
      <c r="A93" s="157">
        <v>43</v>
      </c>
      <c r="B93" s="157" t="s">
        <v>107</v>
      </c>
      <c r="C93" s="161" t="s">
        <v>102</v>
      </c>
      <c r="D93" s="161" t="s">
        <v>103</v>
      </c>
      <c r="E93" s="158"/>
      <c r="F93" s="159"/>
      <c r="G93" s="159"/>
      <c r="H93" s="159"/>
      <c r="I93" s="159">
        <v>2</v>
      </c>
      <c r="J93" s="159">
        <v>2</v>
      </c>
      <c r="K93" s="159">
        <v>2</v>
      </c>
      <c r="L93" s="159">
        <v>2</v>
      </c>
      <c r="M93" s="159"/>
      <c r="N93" s="159"/>
      <c r="O93" s="159"/>
      <c r="P93" s="159">
        <v>2</v>
      </c>
      <c r="Q93" s="159">
        <v>2</v>
      </c>
      <c r="R93" s="159">
        <v>2</v>
      </c>
      <c r="S93" s="159">
        <v>2</v>
      </c>
      <c r="T93" s="159"/>
      <c r="U93" s="159"/>
      <c r="V93" s="159"/>
      <c r="W93" s="159">
        <v>2</v>
      </c>
      <c r="X93" s="159">
        <v>2</v>
      </c>
      <c r="Y93" s="159">
        <v>2</v>
      </c>
      <c r="Z93" s="159">
        <v>2</v>
      </c>
      <c r="AA93" s="159">
        <f t="shared" si="6"/>
        <v>24</v>
      </c>
      <c r="AB93" s="159"/>
      <c r="AC93" s="159">
        <f t="shared" si="8"/>
        <v>24</v>
      </c>
      <c r="AD93" s="160" t="s">
        <v>367</v>
      </c>
    </row>
    <row r="94" spans="1:30" ht="25.5">
      <c r="A94" s="157">
        <v>17</v>
      </c>
      <c r="B94" s="157" t="s">
        <v>54</v>
      </c>
      <c r="C94" s="161" t="s">
        <v>55</v>
      </c>
      <c r="D94" s="161" t="s">
        <v>136</v>
      </c>
      <c r="E94" s="158">
        <f aca="true" t="shared" si="9" ref="E94:E100">COUNT(F94:Z94)</f>
        <v>11</v>
      </c>
      <c r="F94" s="159"/>
      <c r="G94" s="159"/>
      <c r="H94" s="159"/>
      <c r="I94" s="193">
        <v>3</v>
      </c>
      <c r="J94" s="193">
        <v>3</v>
      </c>
      <c r="K94" s="193">
        <v>3</v>
      </c>
      <c r="L94" s="193">
        <v>3</v>
      </c>
      <c r="M94" s="159"/>
      <c r="N94" s="159"/>
      <c r="O94" s="159"/>
      <c r="P94" s="159"/>
      <c r="Q94" s="159"/>
      <c r="R94" s="159"/>
      <c r="S94" s="159"/>
      <c r="T94" s="159">
        <v>2</v>
      </c>
      <c r="U94" s="159">
        <v>2</v>
      </c>
      <c r="V94" s="159">
        <v>2</v>
      </c>
      <c r="W94" s="159">
        <v>2</v>
      </c>
      <c r="X94" s="159">
        <v>2</v>
      </c>
      <c r="Y94" s="159">
        <v>2</v>
      </c>
      <c r="Z94" s="159">
        <v>2</v>
      </c>
      <c r="AA94" s="159">
        <f t="shared" si="6"/>
        <v>26</v>
      </c>
      <c r="AB94" s="159"/>
      <c r="AC94" s="159">
        <f t="shared" si="8"/>
        <v>26</v>
      </c>
      <c r="AD94" s="160" t="s">
        <v>356</v>
      </c>
    </row>
    <row r="95" spans="1:30" ht="12.75">
      <c r="A95" s="157">
        <v>34</v>
      </c>
      <c r="B95" s="157" t="s">
        <v>83</v>
      </c>
      <c r="C95" s="161" t="s">
        <v>84</v>
      </c>
      <c r="D95" s="161" t="s">
        <v>14</v>
      </c>
      <c r="E95" s="158">
        <f t="shared" si="9"/>
        <v>6</v>
      </c>
      <c r="F95" s="159"/>
      <c r="G95" s="159"/>
      <c r="H95" s="159"/>
      <c r="I95" s="159">
        <v>4</v>
      </c>
      <c r="J95" s="159">
        <v>4</v>
      </c>
      <c r="K95" s="159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>
        <v>4</v>
      </c>
      <c r="X95" s="159">
        <v>4</v>
      </c>
      <c r="Y95" s="159">
        <v>4</v>
      </c>
      <c r="Z95" s="159">
        <v>4</v>
      </c>
      <c r="AA95" s="159">
        <f t="shared" si="6"/>
        <v>24</v>
      </c>
      <c r="AB95" s="159"/>
      <c r="AC95" s="159">
        <f t="shared" si="8"/>
        <v>24</v>
      </c>
      <c r="AD95" s="160" t="s">
        <v>365</v>
      </c>
    </row>
    <row r="96" spans="1:30" ht="12.75">
      <c r="A96" s="157">
        <v>26</v>
      </c>
      <c r="B96" s="157" t="s">
        <v>68</v>
      </c>
      <c r="C96" s="161" t="s">
        <v>70</v>
      </c>
      <c r="D96" s="161" t="s">
        <v>12</v>
      </c>
      <c r="E96" s="158">
        <f t="shared" si="9"/>
        <v>3</v>
      </c>
      <c r="F96" s="159"/>
      <c r="G96" s="159"/>
      <c r="H96" s="159"/>
      <c r="I96" s="159"/>
      <c r="J96" s="159"/>
      <c r="K96" s="159"/>
      <c r="L96" s="159"/>
      <c r="M96" s="159"/>
      <c r="N96" s="159"/>
      <c r="O96" s="159"/>
      <c r="P96" s="159"/>
      <c r="Q96" s="159"/>
      <c r="R96" s="159"/>
      <c r="S96" s="159"/>
      <c r="T96" s="159">
        <v>5</v>
      </c>
      <c r="U96" s="159">
        <v>5</v>
      </c>
      <c r="V96" s="159">
        <v>5</v>
      </c>
      <c r="W96" s="159"/>
      <c r="X96" s="159"/>
      <c r="Y96" s="159"/>
      <c r="Z96" s="159"/>
      <c r="AA96" s="159">
        <f t="shared" si="6"/>
        <v>15</v>
      </c>
      <c r="AB96" s="159">
        <v>0</v>
      </c>
      <c r="AC96" s="159">
        <f t="shared" si="8"/>
        <v>15</v>
      </c>
      <c r="AD96" s="160" t="s">
        <v>346</v>
      </c>
    </row>
    <row r="97" spans="1:30" ht="12.75">
      <c r="A97" s="157">
        <v>20</v>
      </c>
      <c r="B97" s="157" t="s">
        <v>60</v>
      </c>
      <c r="C97" s="161" t="s">
        <v>319</v>
      </c>
      <c r="D97" s="161" t="s">
        <v>7</v>
      </c>
      <c r="E97" s="158">
        <f t="shared" si="9"/>
        <v>6</v>
      </c>
      <c r="F97" s="159"/>
      <c r="G97" s="159"/>
      <c r="H97" s="159"/>
      <c r="I97" s="159"/>
      <c r="J97" s="159"/>
      <c r="K97" s="159"/>
      <c r="L97" s="159"/>
      <c r="M97" s="159">
        <v>2</v>
      </c>
      <c r="N97" s="159">
        <v>2</v>
      </c>
      <c r="O97" s="159">
        <v>2</v>
      </c>
      <c r="P97" s="159"/>
      <c r="Q97" s="159"/>
      <c r="R97" s="159"/>
      <c r="S97" s="159"/>
      <c r="T97" s="159">
        <v>4</v>
      </c>
      <c r="U97" s="159">
        <v>4</v>
      </c>
      <c r="V97" s="159">
        <v>4</v>
      </c>
      <c r="W97" s="159"/>
      <c r="X97" s="159"/>
      <c r="Y97" s="159"/>
      <c r="Z97" s="159"/>
      <c r="AA97" s="159">
        <f t="shared" si="6"/>
        <v>18</v>
      </c>
      <c r="AB97" s="159">
        <v>0</v>
      </c>
      <c r="AC97" s="159">
        <f t="shared" si="8"/>
        <v>18</v>
      </c>
      <c r="AD97" s="160" t="s">
        <v>343</v>
      </c>
    </row>
    <row r="98" spans="1:30" ht="12.75">
      <c r="A98" s="157">
        <v>36</v>
      </c>
      <c r="B98" s="157" t="s">
        <v>86</v>
      </c>
      <c r="C98" s="161" t="s">
        <v>89</v>
      </c>
      <c r="D98" s="161" t="s">
        <v>16</v>
      </c>
      <c r="E98" s="158">
        <f t="shared" si="9"/>
        <v>4</v>
      </c>
      <c r="F98" s="159"/>
      <c r="G98" s="159"/>
      <c r="H98" s="159"/>
      <c r="I98" s="159"/>
      <c r="J98" s="159"/>
      <c r="K98" s="159"/>
      <c r="L98" s="159"/>
      <c r="M98" s="159"/>
      <c r="N98" s="159"/>
      <c r="O98" s="159"/>
      <c r="P98" s="159">
        <v>4</v>
      </c>
      <c r="Q98" s="159">
        <v>4</v>
      </c>
      <c r="R98" s="159">
        <v>4</v>
      </c>
      <c r="S98" s="159">
        <v>4</v>
      </c>
      <c r="T98" s="159"/>
      <c r="U98" s="159"/>
      <c r="V98" s="159"/>
      <c r="W98" s="159"/>
      <c r="X98" s="159"/>
      <c r="Y98" s="159"/>
      <c r="Z98" s="159"/>
      <c r="AA98" s="159">
        <f t="shared" si="6"/>
        <v>16</v>
      </c>
      <c r="AB98" s="159">
        <v>0</v>
      </c>
      <c r="AC98" s="159">
        <f t="shared" si="8"/>
        <v>16</v>
      </c>
      <c r="AD98" s="160" t="s">
        <v>344</v>
      </c>
    </row>
    <row r="99" spans="1:30" ht="12.75">
      <c r="A99" s="157">
        <v>24</v>
      </c>
      <c r="B99" s="157" t="s">
        <v>66</v>
      </c>
      <c r="C99" s="161" t="s">
        <v>320</v>
      </c>
      <c r="D99" s="161" t="s">
        <v>10</v>
      </c>
      <c r="E99" s="158">
        <f t="shared" si="9"/>
        <v>6</v>
      </c>
      <c r="F99" s="159">
        <v>5</v>
      </c>
      <c r="G99" s="159">
        <v>5</v>
      </c>
      <c r="H99" s="159">
        <v>5</v>
      </c>
      <c r="I99" s="159"/>
      <c r="J99" s="159"/>
      <c r="K99" s="159"/>
      <c r="L99" s="159"/>
      <c r="M99" s="159"/>
      <c r="N99" s="159"/>
      <c r="O99" s="159"/>
      <c r="P99" s="159"/>
      <c r="Q99" s="159"/>
      <c r="R99" s="159"/>
      <c r="S99" s="159"/>
      <c r="T99" s="159">
        <v>3</v>
      </c>
      <c r="U99" s="159">
        <v>3</v>
      </c>
      <c r="V99" s="159">
        <v>3</v>
      </c>
      <c r="W99" s="159"/>
      <c r="X99" s="159"/>
      <c r="Y99" s="159"/>
      <c r="Z99" s="159"/>
      <c r="AA99" s="159">
        <f t="shared" si="6"/>
        <v>24</v>
      </c>
      <c r="AB99" s="159"/>
      <c r="AC99" s="159">
        <f t="shared" si="8"/>
        <v>24</v>
      </c>
      <c r="AD99" s="160" t="s">
        <v>284</v>
      </c>
    </row>
    <row r="100" spans="1:30" ht="12.75">
      <c r="A100" s="157">
        <v>35</v>
      </c>
      <c r="B100" s="157" t="s">
        <v>85</v>
      </c>
      <c r="C100" s="161" t="s">
        <v>322</v>
      </c>
      <c r="D100" s="161" t="s">
        <v>14</v>
      </c>
      <c r="E100" s="158">
        <f t="shared" si="9"/>
        <v>6</v>
      </c>
      <c r="F100" s="194"/>
      <c r="G100" s="193"/>
      <c r="H100" s="193"/>
      <c r="I100" s="193"/>
      <c r="J100" s="193"/>
      <c r="K100" s="193">
        <v>4</v>
      </c>
      <c r="L100" s="193">
        <v>4</v>
      </c>
      <c r="M100" s="159"/>
      <c r="N100" s="159"/>
      <c r="O100" s="159"/>
      <c r="P100" s="159">
        <v>4</v>
      </c>
      <c r="Q100" s="159">
        <v>4</v>
      </c>
      <c r="R100" s="159">
        <v>4</v>
      </c>
      <c r="S100" s="159">
        <v>4</v>
      </c>
      <c r="T100" s="159"/>
      <c r="U100" s="159"/>
      <c r="V100" s="159"/>
      <c r="W100" s="159"/>
      <c r="X100" s="159"/>
      <c r="Y100" s="159"/>
      <c r="Z100" s="159"/>
      <c r="AA100" s="159">
        <f t="shared" si="6"/>
        <v>24</v>
      </c>
      <c r="AB100" s="159"/>
      <c r="AC100" s="159">
        <f t="shared" si="8"/>
        <v>24</v>
      </c>
      <c r="AD100" s="160" t="s">
        <v>284</v>
      </c>
    </row>
    <row r="101" spans="1:30" ht="12.75">
      <c r="A101" s="157">
        <v>18</v>
      </c>
      <c r="B101" s="157" t="s">
        <v>56</v>
      </c>
      <c r="C101" s="161" t="s">
        <v>57</v>
      </c>
      <c r="D101" s="161" t="s">
        <v>136</v>
      </c>
      <c r="E101" s="158"/>
      <c r="F101" s="159">
        <v>2</v>
      </c>
      <c r="G101" s="159">
        <v>2</v>
      </c>
      <c r="H101" s="159">
        <v>2</v>
      </c>
      <c r="I101" s="193"/>
      <c r="J101" s="193"/>
      <c r="K101" s="193"/>
      <c r="L101" s="193"/>
      <c r="M101" s="159">
        <v>3</v>
      </c>
      <c r="N101" s="159">
        <v>3</v>
      </c>
      <c r="O101" s="159">
        <v>3</v>
      </c>
      <c r="P101" s="159">
        <v>3</v>
      </c>
      <c r="Q101" s="159">
        <v>3</v>
      </c>
      <c r="R101" s="159">
        <v>3</v>
      </c>
      <c r="S101" s="159">
        <v>3</v>
      </c>
      <c r="T101" s="159"/>
      <c r="U101" s="159"/>
      <c r="V101" s="159"/>
      <c r="W101" s="159"/>
      <c r="X101" s="159"/>
      <c r="Y101" s="159"/>
      <c r="Z101" s="159"/>
      <c r="AA101" s="159">
        <f t="shared" si="6"/>
        <v>27</v>
      </c>
      <c r="AB101" s="159"/>
      <c r="AC101" s="159">
        <f t="shared" si="8"/>
        <v>27</v>
      </c>
      <c r="AD101" s="160" t="s">
        <v>286</v>
      </c>
    </row>
    <row r="102" spans="1:30" ht="12.75">
      <c r="A102" s="157">
        <v>21</v>
      </c>
      <c r="B102" s="157" t="s">
        <v>62</v>
      </c>
      <c r="C102" s="161" t="s">
        <v>147</v>
      </c>
      <c r="D102" s="161" t="s">
        <v>228</v>
      </c>
      <c r="E102" s="158">
        <f aca="true" t="shared" si="10" ref="E102:E129">COUNT(F102:Z102)</f>
        <v>7</v>
      </c>
      <c r="F102" s="194"/>
      <c r="G102" s="193"/>
      <c r="H102" s="193"/>
      <c r="I102" s="159"/>
      <c r="J102" s="159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>
        <v>4</v>
      </c>
      <c r="U102" s="159">
        <v>4</v>
      </c>
      <c r="V102" s="159">
        <v>4</v>
      </c>
      <c r="W102" s="159">
        <v>4</v>
      </c>
      <c r="X102" s="159">
        <v>4</v>
      </c>
      <c r="Y102" s="159">
        <v>4</v>
      </c>
      <c r="Z102" s="159">
        <v>4</v>
      </c>
      <c r="AA102" s="159">
        <f t="shared" si="6"/>
        <v>28</v>
      </c>
      <c r="AB102" s="159"/>
      <c r="AC102" s="159">
        <f>AA102+AA103</f>
        <v>48</v>
      </c>
      <c r="AD102" s="160" t="s">
        <v>286</v>
      </c>
    </row>
    <row r="103" spans="1:30" ht="12.75">
      <c r="A103" s="157">
        <v>33</v>
      </c>
      <c r="B103" s="157" t="s">
        <v>80</v>
      </c>
      <c r="C103" s="161" t="s">
        <v>81</v>
      </c>
      <c r="D103" s="161" t="s">
        <v>15</v>
      </c>
      <c r="E103" s="158">
        <f t="shared" si="10"/>
        <v>4</v>
      </c>
      <c r="F103" s="159"/>
      <c r="G103" s="159"/>
      <c r="H103" s="159"/>
      <c r="I103" s="159">
        <v>5</v>
      </c>
      <c r="J103" s="159">
        <v>5</v>
      </c>
      <c r="K103" s="159">
        <v>5</v>
      </c>
      <c r="L103" s="159">
        <v>5</v>
      </c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>
        <f t="shared" si="6"/>
        <v>20</v>
      </c>
      <c r="AB103" s="159"/>
      <c r="AC103" s="159">
        <f>AA103+AB103+AA104</f>
        <v>48</v>
      </c>
      <c r="AD103" s="160" t="s">
        <v>285</v>
      </c>
    </row>
    <row r="104" spans="1:30" ht="12.75">
      <c r="A104" s="157">
        <v>37</v>
      </c>
      <c r="B104" s="157" t="s">
        <v>88</v>
      </c>
      <c r="C104" s="161" t="s">
        <v>87</v>
      </c>
      <c r="D104" s="161" t="s">
        <v>16</v>
      </c>
      <c r="E104" s="158">
        <f t="shared" si="10"/>
        <v>8</v>
      </c>
      <c r="F104" s="159"/>
      <c r="G104" s="159"/>
      <c r="H104" s="159"/>
      <c r="I104" s="193">
        <v>3</v>
      </c>
      <c r="J104" s="193">
        <v>3</v>
      </c>
      <c r="K104" s="193">
        <v>3</v>
      </c>
      <c r="L104" s="193">
        <v>3</v>
      </c>
      <c r="M104" s="193"/>
      <c r="N104" s="193"/>
      <c r="O104" s="159"/>
      <c r="P104" s="159"/>
      <c r="Q104" s="159"/>
      <c r="R104" s="159"/>
      <c r="S104" s="159"/>
      <c r="T104" s="159"/>
      <c r="U104" s="159"/>
      <c r="V104" s="159"/>
      <c r="W104" s="159">
        <v>4</v>
      </c>
      <c r="X104" s="159">
        <v>4</v>
      </c>
      <c r="Y104" s="159">
        <v>4</v>
      </c>
      <c r="Z104" s="159">
        <v>4</v>
      </c>
      <c r="AA104" s="159">
        <f t="shared" si="6"/>
        <v>28</v>
      </c>
      <c r="AB104" s="159"/>
      <c r="AC104" s="159">
        <f>AA104+AB104</f>
        <v>28</v>
      </c>
      <c r="AD104" s="160" t="s">
        <v>285</v>
      </c>
    </row>
    <row r="105" spans="1:30" ht="12.75">
      <c r="A105" s="157">
        <v>16</v>
      </c>
      <c r="B105" s="157" t="s">
        <v>51</v>
      </c>
      <c r="C105" s="161" t="s">
        <v>106</v>
      </c>
      <c r="D105" s="161" t="s">
        <v>230</v>
      </c>
      <c r="E105" s="158">
        <f t="shared" si="10"/>
        <v>7</v>
      </c>
      <c r="F105" s="159">
        <v>2</v>
      </c>
      <c r="G105" s="159">
        <v>2</v>
      </c>
      <c r="H105" s="159">
        <v>2</v>
      </c>
      <c r="I105" s="193">
        <v>2</v>
      </c>
      <c r="J105" s="193">
        <v>2</v>
      </c>
      <c r="K105" s="193">
        <v>2</v>
      </c>
      <c r="L105" s="193">
        <v>2</v>
      </c>
      <c r="M105" s="159"/>
      <c r="N105" s="159"/>
      <c r="O105" s="159"/>
      <c r="P105" s="193"/>
      <c r="Q105" s="193"/>
      <c r="R105" s="193"/>
      <c r="S105" s="193"/>
      <c r="T105" s="159"/>
      <c r="U105" s="159"/>
      <c r="V105" s="159"/>
      <c r="W105" s="159"/>
      <c r="X105" s="159"/>
      <c r="Y105" s="159"/>
      <c r="Z105" s="159"/>
      <c r="AA105" s="159">
        <f t="shared" si="6"/>
        <v>14</v>
      </c>
      <c r="AB105" s="159"/>
      <c r="AC105" s="159">
        <f>AA105+AA106</f>
        <v>30</v>
      </c>
      <c r="AD105" s="160" t="s">
        <v>295</v>
      </c>
    </row>
    <row r="106" spans="1:30" ht="12.75">
      <c r="A106" s="157">
        <v>11</v>
      </c>
      <c r="B106" s="157" t="s">
        <v>115</v>
      </c>
      <c r="C106" s="161" t="s">
        <v>47</v>
      </c>
      <c r="D106" s="161" t="s">
        <v>45</v>
      </c>
      <c r="E106" s="158">
        <f t="shared" si="10"/>
        <v>4</v>
      </c>
      <c r="F106" s="159"/>
      <c r="G106" s="159"/>
      <c r="H106" s="159"/>
      <c r="I106" s="159">
        <v>4</v>
      </c>
      <c r="J106" s="159">
        <v>4</v>
      </c>
      <c r="K106" s="159">
        <v>4</v>
      </c>
      <c r="L106" s="159">
        <v>4</v>
      </c>
      <c r="M106" s="159"/>
      <c r="N106" s="159"/>
      <c r="O106" s="159"/>
      <c r="P106" s="193"/>
      <c r="Q106" s="193"/>
      <c r="R106" s="193"/>
      <c r="S106" s="193"/>
      <c r="T106" s="159"/>
      <c r="U106" s="159"/>
      <c r="V106" s="159"/>
      <c r="W106" s="159"/>
      <c r="X106" s="159"/>
      <c r="Y106" s="159"/>
      <c r="Z106" s="159"/>
      <c r="AA106" s="159">
        <f t="shared" si="6"/>
        <v>16</v>
      </c>
      <c r="AB106" s="159"/>
      <c r="AC106" s="159">
        <f>AA106+AB106</f>
        <v>16</v>
      </c>
      <c r="AD106" s="160" t="s">
        <v>292</v>
      </c>
    </row>
    <row r="107" spans="1:30" ht="12.75">
      <c r="A107" s="157">
        <v>5</v>
      </c>
      <c r="B107" s="157" t="s">
        <v>37</v>
      </c>
      <c r="C107" s="161" t="s">
        <v>38</v>
      </c>
      <c r="D107" s="161" t="s">
        <v>39</v>
      </c>
      <c r="E107" s="158">
        <f t="shared" si="10"/>
        <v>21</v>
      </c>
      <c r="F107" s="191">
        <v>1</v>
      </c>
      <c r="G107" s="159">
        <v>1</v>
      </c>
      <c r="H107" s="159">
        <v>1</v>
      </c>
      <c r="I107" s="159">
        <v>1</v>
      </c>
      <c r="J107" s="159">
        <v>1</v>
      </c>
      <c r="K107" s="159">
        <v>1</v>
      </c>
      <c r="L107" s="159">
        <v>1</v>
      </c>
      <c r="M107" s="191">
        <v>1</v>
      </c>
      <c r="N107" s="159">
        <v>1</v>
      </c>
      <c r="O107" s="191">
        <v>1</v>
      </c>
      <c r="P107" s="191">
        <v>1</v>
      </c>
      <c r="Q107" s="159">
        <v>1</v>
      </c>
      <c r="R107" s="159">
        <v>1</v>
      </c>
      <c r="S107" s="159">
        <v>1</v>
      </c>
      <c r="T107" s="159">
        <v>1</v>
      </c>
      <c r="U107" s="191">
        <v>1</v>
      </c>
      <c r="V107" s="191">
        <v>1</v>
      </c>
      <c r="W107" s="191">
        <v>1</v>
      </c>
      <c r="X107" s="191">
        <v>1</v>
      </c>
      <c r="Y107" s="191">
        <v>1</v>
      </c>
      <c r="Z107" s="159">
        <v>1</v>
      </c>
      <c r="AA107" s="159">
        <v>24</v>
      </c>
      <c r="AB107" s="159"/>
      <c r="AC107" s="159">
        <f>AA107+AB107</f>
        <v>24</v>
      </c>
      <c r="AD107" s="160" t="s">
        <v>291</v>
      </c>
    </row>
    <row r="108" spans="1:30" ht="12.75">
      <c r="A108" s="157">
        <v>4</v>
      </c>
      <c r="B108" s="157" t="s">
        <v>259</v>
      </c>
      <c r="C108" s="161" t="s">
        <v>35</v>
      </c>
      <c r="D108" s="161" t="s">
        <v>34</v>
      </c>
      <c r="E108" s="158">
        <f t="shared" si="10"/>
        <v>5</v>
      </c>
      <c r="F108" s="159">
        <v>3</v>
      </c>
      <c r="G108" s="159">
        <v>3</v>
      </c>
      <c r="H108" s="159">
        <v>3</v>
      </c>
      <c r="I108" s="159">
        <v>3</v>
      </c>
      <c r="J108" s="159">
        <v>3</v>
      </c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>
        <f>SUM(F108:Z108)</f>
        <v>15</v>
      </c>
      <c r="AB108" s="159"/>
      <c r="AC108" s="159">
        <f>AA108+AB108</f>
        <v>15</v>
      </c>
      <c r="AD108" s="160" t="s">
        <v>293</v>
      </c>
    </row>
    <row r="109" spans="1:30" ht="25.5">
      <c r="A109" s="157">
        <v>13</v>
      </c>
      <c r="B109" s="157" t="s">
        <v>49</v>
      </c>
      <c r="C109" s="161" t="s">
        <v>226</v>
      </c>
      <c r="D109" s="161" t="s">
        <v>227</v>
      </c>
      <c r="E109" s="158">
        <f t="shared" si="10"/>
        <v>7</v>
      </c>
      <c r="F109" s="194">
        <v>2</v>
      </c>
      <c r="G109" s="193">
        <v>2</v>
      </c>
      <c r="H109" s="193">
        <v>2</v>
      </c>
      <c r="I109" s="193">
        <v>2</v>
      </c>
      <c r="J109" s="193">
        <v>2</v>
      </c>
      <c r="K109" s="193">
        <v>2</v>
      </c>
      <c r="L109" s="193">
        <v>2</v>
      </c>
      <c r="M109" s="193"/>
      <c r="N109" s="193"/>
      <c r="O109" s="193"/>
      <c r="P109" s="193"/>
      <c r="Q109" s="193"/>
      <c r="R109" s="193"/>
      <c r="S109" s="193"/>
      <c r="T109" s="193"/>
      <c r="U109" s="193"/>
      <c r="V109" s="193"/>
      <c r="W109" s="159"/>
      <c r="X109" s="159"/>
      <c r="Y109" s="159"/>
      <c r="Z109" s="159"/>
      <c r="AA109" s="159">
        <f>SUM(F109:Z109)</f>
        <v>14</v>
      </c>
      <c r="AB109" s="159"/>
      <c r="AC109" s="159">
        <f>AA109+AA110</f>
        <v>42</v>
      </c>
      <c r="AD109" s="160" t="s">
        <v>294</v>
      </c>
    </row>
    <row r="110" spans="1:30" ht="12.75">
      <c r="A110" s="157">
        <v>22</v>
      </c>
      <c r="B110" s="157" t="s">
        <v>63</v>
      </c>
      <c r="C110" s="161" t="s">
        <v>263</v>
      </c>
      <c r="D110" s="161" t="s">
        <v>228</v>
      </c>
      <c r="E110" s="158">
        <f t="shared" si="10"/>
        <v>7</v>
      </c>
      <c r="F110" s="159">
        <v>4</v>
      </c>
      <c r="G110" s="159">
        <v>4</v>
      </c>
      <c r="H110" s="159">
        <v>4</v>
      </c>
      <c r="I110" s="159">
        <v>4</v>
      </c>
      <c r="J110" s="159">
        <v>4</v>
      </c>
      <c r="K110" s="159">
        <v>4</v>
      </c>
      <c r="L110" s="159">
        <v>4</v>
      </c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>
        <f>SUM(F110:Z110)</f>
        <v>28</v>
      </c>
      <c r="AB110" s="159"/>
      <c r="AC110" s="159">
        <f>AA110+AB110</f>
        <v>28</v>
      </c>
      <c r="AD110" s="160" t="s">
        <v>345</v>
      </c>
    </row>
    <row r="111" spans="1:30" ht="25.5">
      <c r="A111" s="157">
        <v>30</v>
      </c>
      <c r="B111" s="157" t="s">
        <v>75</v>
      </c>
      <c r="C111" s="161" t="s">
        <v>192</v>
      </c>
      <c r="D111" s="161" t="s">
        <v>11</v>
      </c>
      <c r="E111" s="158">
        <f t="shared" si="10"/>
        <v>1</v>
      </c>
      <c r="F111" s="159"/>
      <c r="G111" s="159"/>
      <c r="H111" s="159"/>
      <c r="I111" s="159"/>
      <c r="J111" s="159"/>
      <c r="K111" s="159"/>
      <c r="L111" s="159"/>
      <c r="M111" s="159">
        <v>5</v>
      </c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>
        <f>SUM(F111:Z111)</f>
        <v>5</v>
      </c>
      <c r="AB111" s="159">
        <v>0</v>
      </c>
      <c r="AC111" s="159">
        <f>AA111+AB111+AA112</f>
        <v>29</v>
      </c>
      <c r="AD111" s="160" t="s">
        <v>290</v>
      </c>
    </row>
    <row r="112" spans="1:30" ht="12.75">
      <c r="A112" s="157">
        <v>40</v>
      </c>
      <c r="B112" s="157" t="s">
        <v>95</v>
      </c>
      <c r="C112" s="161" t="s">
        <v>96</v>
      </c>
      <c r="D112" s="161" t="s">
        <v>97</v>
      </c>
      <c r="E112" s="158">
        <f t="shared" si="10"/>
        <v>7</v>
      </c>
      <c r="F112" s="159"/>
      <c r="G112" s="159"/>
      <c r="H112" s="159"/>
      <c r="I112" s="159"/>
      <c r="J112" s="159"/>
      <c r="K112" s="159"/>
      <c r="L112" s="159"/>
      <c r="M112" s="159"/>
      <c r="N112" s="159"/>
      <c r="O112" s="159"/>
      <c r="P112" s="170">
        <v>1</v>
      </c>
      <c r="Q112" s="170">
        <v>1</v>
      </c>
      <c r="R112" s="170">
        <v>1</v>
      </c>
      <c r="S112" s="170">
        <v>1</v>
      </c>
      <c r="T112" s="199">
        <v>1</v>
      </c>
      <c r="U112" s="199">
        <v>1</v>
      </c>
      <c r="V112" s="199">
        <v>1</v>
      </c>
      <c r="W112" s="159"/>
      <c r="X112" s="159"/>
      <c r="Y112" s="159"/>
      <c r="Z112" s="159"/>
      <c r="AA112" s="159">
        <v>24</v>
      </c>
      <c r="AB112" s="159"/>
      <c r="AC112" s="159">
        <f>AA112+AB112</f>
        <v>24</v>
      </c>
      <c r="AD112" s="160" t="s">
        <v>148</v>
      </c>
    </row>
    <row r="113" spans="1:30" ht="12.75">
      <c r="A113" s="157">
        <v>1</v>
      </c>
      <c r="B113" s="157" t="s">
        <v>264</v>
      </c>
      <c r="C113" s="161" t="s">
        <v>260</v>
      </c>
      <c r="D113" s="161" t="s">
        <v>10</v>
      </c>
      <c r="E113" s="158">
        <f t="shared" si="10"/>
        <v>3</v>
      </c>
      <c r="F113" s="159"/>
      <c r="G113" s="159"/>
      <c r="H113" s="159"/>
      <c r="I113" s="159"/>
      <c r="J113" s="159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>
        <v>2</v>
      </c>
      <c r="U113" s="159">
        <v>2</v>
      </c>
      <c r="V113" s="159">
        <v>2</v>
      </c>
      <c r="W113" s="159"/>
      <c r="X113" s="159"/>
      <c r="Y113" s="159"/>
      <c r="Z113" s="159"/>
      <c r="AA113" s="159">
        <f aca="true" t="shared" si="11" ref="AA113:AA127">SUM(F113:Z113)</f>
        <v>6</v>
      </c>
      <c r="AB113" s="159">
        <v>0</v>
      </c>
      <c r="AC113" s="159">
        <f>AA113+AB113</f>
        <v>6</v>
      </c>
      <c r="AD113" s="160" t="s">
        <v>273</v>
      </c>
    </row>
    <row r="114" spans="1:30" ht="12.75">
      <c r="A114" s="157">
        <v>10</v>
      </c>
      <c r="B114" s="157" t="s">
        <v>114</v>
      </c>
      <c r="C114" s="161" t="s">
        <v>46</v>
      </c>
      <c r="D114" s="161" t="s">
        <v>45</v>
      </c>
      <c r="E114" s="158">
        <f t="shared" si="10"/>
        <v>3</v>
      </c>
      <c r="F114" s="159">
        <v>4</v>
      </c>
      <c r="G114" s="159">
        <v>4</v>
      </c>
      <c r="H114" s="159">
        <v>4</v>
      </c>
      <c r="I114" s="159"/>
      <c r="J114" s="159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>
        <f t="shared" si="11"/>
        <v>12</v>
      </c>
      <c r="AB114" s="159"/>
      <c r="AC114" s="159">
        <f>AA114+AB114</f>
        <v>12</v>
      </c>
      <c r="AD114" s="160" t="s">
        <v>287</v>
      </c>
    </row>
    <row r="115" spans="1:30" ht="12.75">
      <c r="A115" s="157">
        <v>39</v>
      </c>
      <c r="B115" s="157" t="s">
        <v>93</v>
      </c>
      <c r="C115" s="161" t="s">
        <v>184</v>
      </c>
      <c r="D115" s="161" t="s">
        <v>92</v>
      </c>
      <c r="E115" s="158">
        <f t="shared" si="10"/>
        <v>9</v>
      </c>
      <c r="F115" s="159">
        <v>2</v>
      </c>
      <c r="G115" s="159">
        <v>2</v>
      </c>
      <c r="H115" s="159">
        <v>2</v>
      </c>
      <c r="I115" s="159">
        <v>2</v>
      </c>
      <c r="J115" s="159">
        <v>2</v>
      </c>
      <c r="K115" s="159">
        <v>2</v>
      </c>
      <c r="L115" s="159">
        <v>2</v>
      </c>
      <c r="M115" s="159"/>
      <c r="N115" s="159"/>
      <c r="O115" s="159"/>
      <c r="P115" s="159">
        <v>2</v>
      </c>
      <c r="Q115" s="159">
        <v>2</v>
      </c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>
        <f t="shared" si="11"/>
        <v>18</v>
      </c>
      <c r="AB115" s="159"/>
      <c r="AC115" s="159">
        <f>AA115+AB115</f>
        <v>18</v>
      </c>
      <c r="AD115" s="160" t="s">
        <v>288</v>
      </c>
    </row>
    <row r="116" spans="1:30" ht="12.75">
      <c r="A116" s="165"/>
      <c r="B116" s="157"/>
      <c r="C116" s="161"/>
      <c r="D116" s="161" t="s">
        <v>262</v>
      </c>
      <c r="E116" s="158">
        <f t="shared" si="10"/>
        <v>8</v>
      </c>
      <c r="F116" s="159"/>
      <c r="G116" s="159"/>
      <c r="H116" s="159"/>
      <c r="I116" s="159"/>
      <c r="J116" s="159"/>
      <c r="K116" s="159"/>
      <c r="L116" s="159"/>
      <c r="M116" s="193"/>
      <c r="N116" s="193"/>
      <c r="O116" s="193"/>
      <c r="P116" s="193">
        <v>2</v>
      </c>
      <c r="Q116" s="193">
        <v>2</v>
      </c>
      <c r="R116" s="193">
        <v>2</v>
      </c>
      <c r="S116" s="193">
        <v>2</v>
      </c>
      <c r="T116" s="159"/>
      <c r="U116" s="159"/>
      <c r="V116" s="159"/>
      <c r="W116" s="159">
        <v>2</v>
      </c>
      <c r="X116" s="159">
        <v>2</v>
      </c>
      <c r="Y116" s="159">
        <v>2</v>
      </c>
      <c r="Z116" s="159">
        <v>2</v>
      </c>
      <c r="AA116" s="159">
        <f t="shared" si="11"/>
        <v>16</v>
      </c>
      <c r="AB116" s="159"/>
      <c r="AC116" s="159"/>
      <c r="AD116" s="160" t="s">
        <v>261</v>
      </c>
    </row>
    <row r="117" spans="1:30" ht="12.75">
      <c r="A117" s="157"/>
      <c r="B117" s="157" t="s">
        <v>181</v>
      </c>
      <c r="C117" s="161" t="s">
        <v>256</v>
      </c>
      <c r="D117" s="161" t="s">
        <v>262</v>
      </c>
      <c r="E117" s="158">
        <f t="shared" si="10"/>
        <v>4</v>
      </c>
      <c r="F117" s="159"/>
      <c r="G117" s="159"/>
      <c r="H117" s="159"/>
      <c r="I117" s="193">
        <v>3</v>
      </c>
      <c r="J117" s="159">
        <v>3</v>
      </c>
      <c r="K117" s="159">
        <v>3</v>
      </c>
      <c r="L117" s="159">
        <v>3</v>
      </c>
      <c r="M117" s="159"/>
      <c r="N117" s="159"/>
      <c r="O117" s="159"/>
      <c r="P117" s="159"/>
      <c r="Q117" s="159"/>
      <c r="R117" s="159"/>
      <c r="S117" s="159"/>
      <c r="T117" s="159"/>
      <c r="U117" s="159"/>
      <c r="V117" s="193"/>
      <c r="W117" s="193"/>
      <c r="X117" s="193"/>
      <c r="Y117" s="193"/>
      <c r="Z117" s="193"/>
      <c r="AA117" s="159">
        <f t="shared" si="11"/>
        <v>12</v>
      </c>
      <c r="AB117" s="159"/>
      <c r="AC117" s="159">
        <f>AA117+AB117</f>
        <v>12</v>
      </c>
      <c r="AD117" s="160" t="s">
        <v>261</v>
      </c>
    </row>
    <row r="118" spans="1:30" ht="12.75">
      <c r="A118" s="157"/>
      <c r="B118" s="157"/>
      <c r="C118" s="161"/>
      <c r="D118" s="161" t="s">
        <v>231</v>
      </c>
      <c r="E118" s="158">
        <f t="shared" si="10"/>
        <v>7</v>
      </c>
      <c r="F118" s="159"/>
      <c r="G118" s="159"/>
      <c r="H118" s="159"/>
      <c r="I118" s="159"/>
      <c r="J118" s="159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>
        <v>2</v>
      </c>
      <c r="U118" s="159">
        <v>2</v>
      </c>
      <c r="V118" s="159">
        <v>2</v>
      </c>
      <c r="W118" s="159">
        <v>2</v>
      </c>
      <c r="X118" s="159">
        <v>2</v>
      </c>
      <c r="Y118" s="159">
        <v>2</v>
      </c>
      <c r="Z118" s="159">
        <v>2</v>
      </c>
      <c r="AA118" s="159">
        <f t="shared" si="11"/>
        <v>14</v>
      </c>
      <c r="AB118" s="159"/>
      <c r="AC118" s="159"/>
      <c r="AD118" s="160" t="s">
        <v>261</v>
      </c>
    </row>
    <row r="119" spans="1:30" ht="12.75">
      <c r="A119" s="157"/>
      <c r="B119" s="157"/>
      <c r="C119" s="161"/>
      <c r="D119" s="161" t="s">
        <v>231</v>
      </c>
      <c r="E119" s="158">
        <f t="shared" si="10"/>
        <v>7</v>
      </c>
      <c r="F119" s="159">
        <v>2</v>
      </c>
      <c r="G119" s="159">
        <v>2</v>
      </c>
      <c r="H119" s="159">
        <v>2</v>
      </c>
      <c r="I119" s="159">
        <v>2</v>
      </c>
      <c r="J119" s="159">
        <v>2</v>
      </c>
      <c r="K119" s="159">
        <v>2</v>
      </c>
      <c r="L119" s="159">
        <v>2</v>
      </c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  <c r="AA119" s="159">
        <f t="shared" si="11"/>
        <v>14</v>
      </c>
      <c r="AB119" s="159"/>
      <c r="AC119" s="159"/>
      <c r="AD119" s="160" t="s">
        <v>261</v>
      </c>
    </row>
    <row r="120" spans="1:30" ht="12.75">
      <c r="A120" s="157"/>
      <c r="B120" s="157"/>
      <c r="C120" s="161"/>
      <c r="D120" s="161" t="s">
        <v>183</v>
      </c>
      <c r="E120" s="158">
        <f t="shared" si="10"/>
        <v>7</v>
      </c>
      <c r="F120" s="194"/>
      <c r="G120" s="193"/>
      <c r="H120" s="193"/>
      <c r="I120" s="159"/>
      <c r="J120" s="159"/>
      <c r="K120" s="159"/>
      <c r="L120" s="159"/>
      <c r="M120" s="159">
        <v>2</v>
      </c>
      <c r="N120" s="159">
        <v>2</v>
      </c>
      <c r="O120" s="159">
        <v>2</v>
      </c>
      <c r="P120" s="159">
        <v>2</v>
      </c>
      <c r="Q120" s="159">
        <v>2</v>
      </c>
      <c r="R120" s="159">
        <v>2</v>
      </c>
      <c r="S120" s="159">
        <v>2</v>
      </c>
      <c r="T120" s="159"/>
      <c r="U120" s="159"/>
      <c r="V120" s="159"/>
      <c r="W120" s="159"/>
      <c r="X120" s="159"/>
      <c r="Y120" s="159"/>
      <c r="Z120" s="159"/>
      <c r="AA120" s="159">
        <f t="shared" si="11"/>
        <v>14</v>
      </c>
      <c r="AB120" s="159"/>
      <c r="AC120" s="159"/>
      <c r="AD120" s="160" t="s">
        <v>261</v>
      </c>
    </row>
    <row r="121" spans="1:30" ht="12.75">
      <c r="A121" s="157"/>
      <c r="B121" s="157"/>
      <c r="C121" s="161" t="s">
        <v>59</v>
      </c>
      <c r="D121" s="161" t="s">
        <v>229</v>
      </c>
      <c r="E121" s="158">
        <f t="shared" si="10"/>
        <v>2</v>
      </c>
      <c r="F121" s="159">
        <v>2</v>
      </c>
      <c r="G121" s="159">
        <v>2</v>
      </c>
      <c r="H121" s="159"/>
      <c r="I121" s="193"/>
      <c r="J121" s="159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>
        <f t="shared" si="11"/>
        <v>4</v>
      </c>
      <c r="AB121" s="159"/>
      <c r="AC121" s="159"/>
      <c r="AD121" s="160" t="s">
        <v>261</v>
      </c>
    </row>
    <row r="122" spans="1:30" ht="12.75">
      <c r="A122" s="157"/>
      <c r="B122" s="157"/>
      <c r="C122" s="161"/>
      <c r="D122" s="161" t="s">
        <v>229</v>
      </c>
      <c r="E122" s="158">
        <f t="shared" si="10"/>
        <v>1</v>
      </c>
      <c r="F122" s="194"/>
      <c r="G122" s="193"/>
      <c r="H122" s="193">
        <v>2</v>
      </c>
      <c r="I122" s="159"/>
      <c r="J122" s="159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  <c r="AA122" s="159">
        <f t="shared" si="11"/>
        <v>2</v>
      </c>
      <c r="AB122" s="159"/>
      <c r="AC122" s="159"/>
      <c r="AD122" s="160" t="s">
        <v>261</v>
      </c>
    </row>
    <row r="123" spans="1:30" ht="12.75">
      <c r="A123" s="157"/>
      <c r="B123" s="157"/>
      <c r="C123" s="161"/>
      <c r="D123" s="161" t="s">
        <v>255</v>
      </c>
      <c r="E123" s="158">
        <f t="shared" si="10"/>
        <v>4</v>
      </c>
      <c r="F123" s="159"/>
      <c r="G123" s="159"/>
      <c r="H123" s="159"/>
      <c r="I123" s="159"/>
      <c r="J123" s="159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>
        <v>2</v>
      </c>
      <c r="X123" s="159">
        <v>2</v>
      </c>
      <c r="Y123" s="159">
        <v>2</v>
      </c>
      <c r="Z123" s="159">
        <v>2</v>
      </c>
      <c r="AA123" s="159">
        <f t="shared" si="11"/>
        <v>8</v>
      </c>
      <c r="AB123" s="159"/>
      <c r="AC123" s="159"/>
      <c r="AD123" s="160" t="s">
        <v>261</v>
      </c>
    </row>
    <row r="124" spans="1:30" ht="12.75">
      <c r="A124" s="157"/>
      <c r="B124" s="157"/>
      <c r="C124" s="161"/>
      <c r="D124" s="161" t="s">
        <v>255</v>
      </c>
      <c r="E124" s="158">
        <f t="shared" si="10"/>
        <v>4</v>
      </c>
      <c r="F124" s="159"/>
      <c r="G124" s="159"/>
      <c r="H124" s="159"/>
      <c r="I124" s="159">
        <v>2</v>
      </c>
      <c r="J124" s="159">
        <v>2</v>
      </c>
      <c r="K124" s="159">
        <v>2</v>
      </c>
      <c r="L124" s="159">
        <v>2</v>
      </c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  <c r="AA124" s="159">
        <f t="shared" si="11"/>
        <v>8</v>
      </c>
      <c r="AB124" s="159"/>
      <c r="AC124" s="159"/>
      <c r="AD124" s="160" t="s">
        <v>261</v>
      </c>
    </row>
    <row r="125" spans="1:30" ht="12.75">
      <c r="A125" s="157"/>
      <c r="B125" s="157"/>
      <c r="C125" s="161"/>
      <c r="D125" s="161" t="s">
        <v>232</v>
      </c>
      <c r="E125" s="158">
        <f t="shared" si="10"/>
        <v>5</v>
      </c>
      <c r="F125" s="159"/>
      <c r="G125" s="159"/>
      <c r="H125" s="159"/>
      <c r="I125" s="159"/>
      <c r="J125" s="159"/>
      <c r="K125" s="159"/>
      <c r="L125" s="159"/>
      <c r="M125" s="159"/>
      <c r="N125" s="159"/>
      <c r="O125" s="159"/>
      <c r="P125" s="159"/>
      <c r="Q125" s="159"/>
      <c r="R125" s="159">
        <v>2</v>
      </c>
      <c r="S125" s="159">
        <v>2</v>
      </c>
      <c r="T125" s="159">
        <v>2</v>
      </c>
      <c r="U125" s="159">
        <v>2</v>
      </c>
      <c r="V125" s="159">
        <v>2</v>
      </c>
      <c r="W125" s="159"/>
      <c r="X125" s="159"/>
      <c r="Y125" s="159"/>
      <c r="Z125" s="159"/>
      <c r="AA125" s="159">
        <f t="shared" si="11"/>
        <v>10</v>
      </c>
      <c r="AB125" s="159"/>
      <c r="AC125" s="159"/>
      <c r="AD125" s="160" t="s">
        <v>261</v>
      </c>
    </row>
    <row r="126" spans="1:30" ht="12.75">
      <c r="A126" s="157"/>
      <c r="B126" s="157"/>
      <c r="C126" s="161"/>
      <c r="D126" s="161" t="s">
        <v>232</v>
      </c>
      <c r="E126" s="158">
        <f t="shared" si="10"/>
        <v>2</v>
      </c>
      <c r="F126" s="159"/>
      <c r="G126" s="159"/>
      <c r="H126" s="159"/>
      <c r="I126" s="159"/>
      <c r="J126" s="159"/>
      <c r="K126" s="159"/>
      <c r="L126" s="159"/>
      <c r="M126" s="159"/>
      <c r="N126" s="159"/>
      <c r="O126" s="159"/>
      <c r="P126" s="159">
        <v>2</v>
      </c>
      <c r="Q126" s="159">
        <v>2</v>
      </c>
      <c r="R126" s="159"/>
      <c r="S126" s="159"/>
      <c r="T126" s="159"/>
      <c r="U126" s="159"/>
      <c r="V126" s="159"/>
      <c r="W126" s="159"/>
      <c r="X126" s="159"/>
      <c r="Y126" s="159"/>
      <c r="Z126" s="159"/>
      <c r="AA126" s="159">
        <f t="shared" si="11"/>
        <v>4</v>
      </c>
      <c r="AB126" s="159"/>
      <c r="AC126" s="159">
        <f>AA126+AB126</f>
        <v>4</v>
      </c>
      <c r="AD126" s="160" t="s">
        <v>261</v>
      </c>
    </row>
    <row r="127" spans="1:30" ht="12.75">
      <c r="A127" s="157"/>
      <c r="B127" s="157"/>
      <c r="C127" s="161"/>
      <c r="D127" s="161" t="s">
        <v>268</v>
      </c>
      <c r="E127" s="158">
        <f t="shared" si="10"/>
        <v>3</v>
      </c>
      <c r="F127" s="159">
        <v>2</v>
      </c>
      <c r="G127" s="159">
        <v>2</v>
      </c>
      <c r="H127" s="159">
        <v>2</v>
      </c>
      <c r="I127" s="159"/>
      <c r="J127" s="159"/>
      <c r="K127" s="159"/>
      <c r="L127" s="159"/>
      <c r="M127" s="159"/>
      <c r="N127" s="159"/>
      <c r="O127" s="159"/>
      <c r="P127" s="159"/>
      <c r="Q127" s="159"/>
      <c r="R127" s="159"/>
      <c r="S127" s="159"/>
      <c r="T127" s="159"/>
      <c r="U127" s="159"/>
      <c r="V127" s="159"/>
      <c r="W127" s="159"/>
      <c r="X127" s="159"/>
      <c r="Y127" s="159"/>
      <c r="Z127" s="159"/>
      <c r="AA127" s="159">
        <f t="shared" si="11"/>
        <v>6</v>
      </c>
      <c r="AB127" s="159"/>
      <c r="AC127" s="159"/>
      <c r="AD127" s="160" t="s">
        <v>261</v>
      </c>
    </row>
    <row r="128" spans="1:30" ht="12.75">
      <c r="A128" s="157">
        <v>41</v>
      </c>
      <c r="B128" s="157" t="s">
        <v>98</v>
      </c>
      <c r="C128" s="161" t="s">
        <v>100</v>
      </c>
      <c r="D128" s="161" t="s">
        <v>94</v>
      </c>
      <c r="E128" s="158">
        <f t="shared" si="10"/>
        <v>7</v>
      </c>
      <c r="F128" s="159">
        <v>1</v>
      </c>
      <c r="G128" s="159">
        <v>1</v>
      </c>
      <c r="H128" s="159">
        <v>1</v>
      </c>
      <c r="I128" s="159"/>
      <c r="J128" s="159"/>
      <c r="K128" s="159"/>
      <c r="L128" s="159"/>
      <c r="M128" s="159"/>
      <c r="N128" s="159"/>
      <c r="O128" s="159"/>
      <c r="P128" s="159"/>
      <c r="Q128" s="159"/>
      <c r="R128" s="159"/>
      <c r="S128" s="159"/>
      <c r="T128" s="159"/>
      <c r="U128" s="159"/>
      <c r="V128" s="159"/>
      <c r="W128" s="170">
        <v>1</v>
      </c>
      <c r="X128" s="170">
        <v>1</v>
      </c>
      <c r="Y128" s="170">
        <v>1</v>
      </c>
      <c r="Z128" s="170">
        <v>1</v>
      </c>
      <c r="AA128" s="159">
        <v>24</v>
      </c>
      <c r="AB128" s="159"/>
      <c r="AC128" s="159">
        <f>AA128+AB128</f>
        <v>24</v>
      </c>
      <c r="AD128" s="160" t="s">
        <v>261</v>
      </c>
    </row>
    <row r="129" spans="1:30" ht="12.75">
      <c r="A129" s="157">
        <v>42</v>
      </c>
      <c r="B129" s="157" t="s">
        <v>99</v>
      </c>
      <c r="C129" s="161" t="s">
        <v>101</v>
      </c>
      <c r="D129" s="161" t="s">
        <v>94</v>
      </c>
      <c r="E129" s="158">
        <f t="shared" si="10"/>
        <v>7</v>
      </c>
      <c r="F129" s="159"/>
      <c r="G129" s="159"/>
      <c r="H129" s="159"/>
      <c r="I129" s="170">
        <v>1</v>
      </c>
      <c r="J129" s="170">
        <v>1</v>
      </c>
      <c r="K129" s="170">
        <v>1</v>
      </c>
      <c r="L129" s="170">
        <v>1</v>
      </c>
      <c r="M129" s="200">
        <v>1</v>
      </c>
      <c r="N129" s="200">
        <v>1</v>
      </c>
      <c r="O129" s="200">
        <v>1</v>
      </c>
      <c r="P129" s="159"/>
      <c r="Q129" s="159"/>
      <c r="R129" s="159"/>
      <c r="S129" s="159"/>
      <c r="T129" s="159"/>
      <c r="U129" s="159"/>
      <c r="V129" s="159"/>
      <c r="W129" s="159"/>
      <c r="X129" s="159"/>
      <c r="Y129" s="159"/>
      <c r="Z129" s="159"/>
      <c r="AA129" s="159">
        <v>24</v>
      </c>
      <c r="AB129" s="159"/>
      <c r="AC129" s="159">
        <f>AA129+AB129</f>
        <v>24</v>
      </c>
      <c r="AD129" s="160" t="s">
        <v>261</v>
      </c>
    </row>
  </sheetData>
  <sheetProtection/>
  <mergeCells count="21">
    <mergeCell ref="P6:S6"/>
    <mergeCell ref="AD5:AD7"/>
    <mergeCell ref="AE5:AE7"/>
    <mergeCell ref="A1:AC1"/>
    <mergeCell ref="A2:AC2"/>
    <mergeCell ref="A3:AC3"/>
    <mergeCell ref="A5:A7"/>
    <mergeCell ref="B5:B7"/>
    <mergeCell ref="C5:C7"/>
    <mergeCell ref="T6:V6"/>
    <mergeCell ref="W6:Z6"/>
    <mergeCell ref="D5:D7"/>
    <mergeCell ref="E5:E7"/>
    <mergeCell ref="F5:Z5"/>
    <mergeCell ref="AA5:AA7"/>
    <mergeCell ref="AA4:AC4"/>
    <mergeCell ref="AB5:AB7"/>
    <mergeCell ref="AC5:AC7"/>
    <mergeCell ref="F6:H6"/>
    <mergeCell ref="I6:L6"/>
    <mergeCell ref="M6:O6"/>
  </mergeCells>
  <printOptions/>
  <pageMargins left="0.2" right="0" top="0.25" bottom="0" header="0" footer="0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68"/>
  <sheetViews>
    <sheetView zoomScalePageLayoutView="0" workbookViewId="0" topLeftCell="A27">
      <selection activeCell="D36" sqref="D36"/>
    </sheetView>
  </sheetViews>
  <sheetFormatPr defaultColWidth="9.140625" defaultRowHeight="12.75"/>
  <cols>
    <col min="1" max="1" width="6.00390625" style="153" customWidth="1"/>
    <col min="2" max="2" width="5.7109375" style="153" customWidth="1"/>
    <col min="3" max="3" width="23.421875" style="155" customWidth="1"/>
    <col min="4" max="4" width="20.57421875" style="154" customWidth="1"/>
    <col min="5" max="5" width="6.140625" style="155" customWidth="1"/>
    <col min="6" max="6" width="32.140625" style="178" customWidth="1"/>
    <col min="7" max="7" width="16.7109375" style="178" customWidth="1"/>
    <col min="8" max="8" width="32.00390625" style="178" customWidth="1"/>
    <col min="9" max="9" width="7.140625" style="169" customWidth="1"/>
    <col min="10" max="18" width="7.140625" style="153" customWidth="1"/>
    <col min="19" max="25" width="8.57421875" style="153" customWidth="1"/>
    <col min="26" max="29" width="7.57421875" style="153" customWidth="1"/>
    <col min="30" max="31" width="5.57421875" style="155" customWidth="1"/>
    <col min="32" max="32" width="6.28125" style="155" customWidth="1"/>
    <col min="33" max="33" width="37.57421875" style="173" customWidth="1"/>
    <col min="34" max="34" width="9.140625" style="155" customWidth="1"/>
    <col min="35" max="35" width="9.140625" style="153" customWidth="1"/>
    <col min="36" max="16384" width="9.140625" style="155" customWidth="1"/>
  </cols>
  <sheetData>
    <row r="1" spans="1:256" ht="18.75">
      <c r="A1" s="254" t="s">
        <v>296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254"/>
      <c r="AE1" s="254"/>
      <c r="AF1" s="254"/>
      <c r="AG1" s="172"/>
      <c r="AH1" s="151"/>
      <c r="AI1" s="174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151"/>
      <c r="ES1" s="151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151"/>
      <c r="FE1" s="151"/>
      <c r="FF1" s="151"/>
      <c r="FG1" s="151"/>
      <c r="FH1" s="151"/>
      <c r="FI1" s="151"/>
      <c r="FJ1" s="151"/>
      <c r="FK1" s="151"/>
      <c r="FL1" s="151"/>
      <c r="FM1" s="151"/>
      <c r="FN1" s="151"/>
      <c r="FO1" s="151"/>
      <c r="FP1" s="151"/>
      <c r="FQ1" s="151"/>
      <c r="FR1" s="151"/>
      <c r="FS1" s="151"/>
      <c r="FT1" s="151"/>
      <c r="FU1" s="151"/>
      <c r="FV1" s="151"/>
      <c r="FW1" s="151"/>
      <c r="FX1" s="151"/>
      <c r="FY1" s="151"/>
      <c r="FZ1" s="151"/>
      <c r="GA1" s="151"/>
      <c r="GB1" s="151"/>
      <c r="GC1" s="151"/>
      <c r="GD1" s="151"/>
      <c r="GE1" s="151"/>
      <c r="GF1" s="151"/>
      <c r="GG1" s="151"/>
      <c r="GH1" s="151"/>
      <c r="GI1" s="151"/>
      <c r="GJ1" s="151"/>
      <c r="GK1" s="151"/>
      <c r="GL1" s="151"/>
      <c r="GM1" s="151"/>
      <c r="GN1" s="151"/>
      <c r="GO1" s="151"/>
      <c r="GP1" s="151"/>
      <c r="GQ1" s="151"/>
      <c r="GR1" s="151"/>
      <c r="GS1" s="151"/>
      <c r="GT1" s="151"/>
      <c r="GU1" s="151"/>
      <c r="GV1" s="151"/>
      <c r="GW1" s="151"/>
      <c r="GX1" s="151"/>
      <c r="GY1" s="151"/>
      <c r="GZ1" s="151"/>
      <c r="HA1" s="151"/>
      <c r="HB1" s="151"/>
      <c r="HC1" s="151"/>
      <c r="HD1" s="151"/>
      <c r="HE1" s="151"/>
      <c r="HF1" s="151"/>
      <c r="HG1" s="151"/>
      <c r="HH1" s="151"/>
      <c r="HI1" s="151"/>
      <c r="HJ1" s="151"/>
      <c r="HK1" s="151"/>
      <c r="HL1" s="151"/>
      <c r="HM1" s="151"/>
      <c r="HN1" s="151"/>
      <c r="HO1" s="151"/>
      <c r="HP1" s="151"/>
      <c r="HQ1" s="151"/>
      <c r="HR1" s="151"/>
      <c r="HS1" s="151"/>
      <c r="HT1" s="151"/>
      <c r="HU1" s="151"/>
      <c r="HV1" s="151"/>
      <c r="HW1" s="151"/>
      <c r="HX1" s="151"/>
      <c r="HY1" s="151"/>
      <c r="HZ1" s="151"/>
      <c r="IA1" s="151"/>
      <c r="IB1" s="151"/>
      <c r="IC1" s="151"/>
      <c r="ID1" s="151"/>
      <c r="IE1" s="151"/>
      <c r="IF1" s="151"/>
      <c r="IG1" s="151"/>
      <c r="IH1" s="151"/>
      <c r="II1" s="151"/>
      <c r="IJ1" s="151"/>
      <c r="IK1" s="151"/>
      <c r="IL1" s="151"/>
      <c r="IM1" s="151"/>
      <c r="IN1" s="151"/>
      <c r="IO1" s="151"/>
      <c r="IP1" s="151"/>
      <c r="IQ1" s="151"/>
      <c r="IR1" s="151"/>
      <c r="IS1" s="151"/>
      <c r="IT1" s="151"/>
      <c r="IU1" s="151"/>
      <c r="IV1" s="151"/>
    </row>
    <row r="2" spans="1:256" ht="18.75">
      <c r="A2" s="254" t="s">
        <v>311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172"/>
      <c r="AH2" s="151"/>
      <c r="AI2" s="174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N2" s="151"/>
      <c r="FO2" s="151"/>
      <c r="FP2" s="151"/>
      <c r="FQ2" s="151"/>
      <c r="FR2" s="151"/>
      <c r="FS2" s="151"/>
      <c r="FT2" s="151"/>
      <c r="FU2" s="151"/>
      <c r="FV2" s="151"/>
      <c r="FW2" s="151"/>
      <c r="FX2" s="151"/>
      <c r="FY2" s="151"/>
      <c r="FZ2" s="151"/>
      <c r="GA2" s="151"/>
      <c r="GB2" s="151"/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  <c r="GP2" s="151"/>
      <c r="GQ2" s="151"/>
      <c r="GR2" s="151"/>
      <c r="GS2" s="151"/>
      <c r="GT2" s="151"/>
      <c r="GU2" s="151"/>
      <c r="GV2" s="151"/>
      <c r="GW2" s="151"/>
      <c r="GX2" s="151"/>
      <c r="GY2" s="151"/>
      <c r="GZ2" s="151"/>
      <c r="HA2" s="151"/>
      <c r="HB2" s="151"/>
      <c r="HC2" s="151"/>
      <c r="HD2" s="151"/>
      <c r="HE2" s="151"/>
      <c r="HF2" s="151"/>
      <c r="HG2" s="151"/>
      <c r="HH2" s="151"/>
      <c r="HI2" s="151"/>
      <c r="HJ2" s="151"/>
      <c r="HK2" s="151"/>
      <c r="HL2" s="151"/>
      <c r="HM2" s="151"/>
      <c r="HN2" s="151"/>
      <c r="HO2" s="151"/>
      <c r="HP2" s="151"/>
      <c r="HQ2" s="151"/>
      <c r="HR2" s="151"/>
      <c r="HS2" s="151"/>
      <c r="HT2" s="151"/>
      <c r="HU2" s="151"/>
      <c r="HV2" s="151"/>
      <c r="HW2" s="151"/>
      <c r="HX2" s="151"/>
      <c r="HY2" s="151"/>
      <c r="HZ2" s="151"/>
      <c r="IA2" s="151"/>
      <c r="IB2" s="151"/>
      <c r="IC2" s="151"/>
      <c r="ID2" s="151"/>
      <c r="IE2" s="151"/>
      <c r="IF2" s="151"/>
      <c r="IG2" s="151"/>
      <c r="IH2" s="151"/>
      <c r="II2" s="151"/>
      <c r="IJ2" s="151"/>
      <c r="IK2" s="151"/>
      <c r="IL2" s="151"/>
      <c r="IM2" s="151"/>
      <c r="IN2" s="151"/>
      <c r="IO2" s="151"/>
      <c r="IP2" s="151"/>
      <c r="IQ2" s="151"/>
      <c r="IR2" s="151"/>
      <c r="IS2" s="151"/>
      <c r="IT2" s="151"/>
      <c r="IU2" s="151"/>
      <c r="IV2" s="151"/>
    </row>
    <row r="3" spans="1:256" ht="18.75">
      <c r="A3" s="254" t="s">
        <v>297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172"/>
      <c r="AH3" s="151"/>
      <c r="AI3" s="174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  <c r="GB3" s="151"/>
      <c r="GC3" s="151"/>
      <c r="GD3" s="151"/>
      <c r="GE3" s="151"/>
      <c r="GF3" s="151"/>
      <c r="GG3" s="151"/>
      <c r="GH3" s="151"/>
      <c r="GI3" s="151"/>
      <c r="GJ3" s="151"/>
      <c r="GK3" s="151"/>
      <c r="GL3" s="151"/>
      <c r="GM3" s="151"/>
      <c r="GN3" s="151"/>
      <c r="GO3" s="151"/>
      <c r="GP3" s="151"/>
      <c r="GQ3" s="151"/>
      <c r="GR3" s="151"/>
      <c r="GS3" s="151"/>
      <c r="GT3" s="151"/>
      <c r="GU3" s="151"/>
      <c r="GV3" s="151"/>
      <c r="GW3" s="151"/>
      <c r="GX3" s="151"/>
      <c r="GY3" s="151"/>
      <c r="GZ3" s="151"/>
      <c r="HA3" s="151"/>
      <c r="HB3" s="151"/>
      <c r="HC3" s="151"/>
      <c r="HD3" s="151"/>
      <c r="HE3" s="151"/>
      <c r="HF3" s="151"/>
      <c r="HG3" s="151"/>
      <c r="HH3" s="151"/>
      <c r="HI3" s="151"/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  <c r="HW3" s="151"/>
      <c r="HX3" s="151"/>
      <c r="HY3" s="151"/>
      <c r="HZ3" s="151"/>
      <c r="IA3" s="151"/>
      <c r="IB3" s="151"/>
      <c r="IC3" s="151"/>
      <c r="ID3" s="151"/>
      <c r="IE3" s="151"/>
      <c r="IF3" s="151"/>
      <c r="IG3" s="151"/>
      <c r="IH3" s="151"/>
      <c r="II3" s="151"/>
      <c r="IJ3" s="151"/>
      <c r="IK3" s="151"/>
      <c r="IL3" s="151"/>
      <c r="IM3" s="151"/>
      <c r="IN3" s="151"/>
      <c r="IO3" s="151"/>
      <c r="IP3" s="151"/>
      <c r="IQ3" s="151"/>
      <c r="IR3" s="151"/>
      <c r="IS3" s="151"/>
      <c r="IT3" s="151"/>
      <c r="IU3" s="151"/>
      <c r="IV3" s="151"/>
    </row>
    <row r="4" spans="1:256" ht="18.75">
      <c r="A4" s="150"/>
      <c r="B4" s="150"/>
      <c r="C4" s="150"/>
      <c r="D4" s="150"/>
      <c r="E4" s="150"/>
      <c r="F4" s="152"/>
      <c r="G4" s="152"/>
      <c r="H4" s="152"/>
      <c r="I4" s="168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68"/>
      <c r="AH4" s="151"/>
      <c r="AI4" s="174"/>
      <c r="AJ4" s="151"/>
      <c r="AK4" s="151"/>
      <c r="AL4" s="151"/>
      <c r="AM4" s="151"/>
      <c r="AN4" s="151"/>
      <c r="AO4" s="151"/>
      <c r="AP4" s="151"/>
      <c r="AQ4" s="151"/>
      <c r="AR4" s="151"/>
      <c r="AS4" s="151"/>
      <c r="AT4" s="151"/>
      <c r="AU4" s="151"/>
      <c r="AV4" s="151"/>
      <c r="AW4" s="151"/>
      <c r="AX4" s="151"/>
      <c r="AY4" s="151"/>
      <c r="AZ4" s="151"/>
      <c r="BA4" s="151"/>
      <c r="BB4" s="151"/>
      <c r="BC4" s="151"/>
      <c r="BD4" s="151"/>
      <c r="BE4" s="151"/>
      <c r="BF4" s="151"/>
      <c r="BG4" s="151"/>
      <c r="BH4" s="151"/>
      <c r="BI4" s="151"/>
      <c r="BJ4" s="151"/>
      <c r="BK4" s="151"/>
      <c r="BL4" s="151"/>
      <c r="BM4" s="151"/>
      <c r="BN4" s="151"/>
      <c r="BO4" s="151"/>
      <c r="BP4" s="151"/>
      <c r="BQ4" s="151"/>
      <c r="BR4" s="151"/>
      <c r="BS4" s="151"/>
      <c r="BT4" s="151"/>
      <c r="BU4" s="151"/>
      <c r="BV4" s="151"/>
      <c r="BW4" s="151"/>
      <c r="BX4" s="151"/>
      <c r="BY4" s="151"/>
      <c r="BZ4" s="151"/>
      <c r="CA4" s="151"/>
      <c r="CB4" s="151"/>
      <c r="CC4" s="151"/>
      <c r="CD4" s="151"/>
      <c r="CE4" s="151"/>
      <c r="CF4" s="151"/>
      <c r="CG4" s="151"/>
      <c r="CH4" s="151"/>
      <c r="CI4" s="151"/>
      <c r="CJ4" s="151"/>
      <c r="CK4" s="151"/>
      <c r="CL4" s="151"/>
      <c r="CM4" s="151"/>
      <c r="CN4" s="151"/>
      <c r="CO4" s="151"/>
      <c r="CP4" s="151"/>
      <c r="CQ4" s="151"/>
      <c r="CR4" s="151"/>
      <c r="CS4" s="151"/>
      <c r="CT4" s="151"/>
      <c r="CU4" s="151"/>
      <c r="CV4" s="151"/>
      <c r="CW4" s="151"/>
      <c r="CX4" s="151"/>
      <c r="CY4" s="151"/>
      <c r="CZ4" s="151"/>
      <c r="DA4" s="151"/>
      <c r="DB4" s="151"/>
      <c r="DC4" s="151"/>
      <c r="DD4" s="151"/>
      <c r="DE4" s="151"/>
      <c r="DF4" s="151"/>
      <c r="DG4" s="151"/>
      <c r="DH4" s="151"/>
      <c r="DI4" s="151"/>
      <c r="DJ4" s="151"/>
      <c r="DK4" s="151"/>
      <c r="DL4" s="151"/>
      <c r="DM4" s="151"/>
      <c r="DN4" s="151"/>
      <c r="DO4" s="151"/>
      <c r="DP4" s="151"/>
      <c r="DQ4" s="151"/>
      <c r="DR4" s="151"/>
      <c r="DS4" s="151"/>
      <c r="DT4" s="151"/>
      <c r="DU4" s="151"/>
      <c r="DV4" s="151"/>
      <c r="DW4" s="151"/>
      <c r="DX4" s="151"/>
      <c r="DY4" s="151"/>
      <c r="DZ4" s="151"/>
      <c r="EA4" s="151"/>
      <c r="EB4" s="151"/>
      <c r="EC4" s="151"/>
      <c r="ED4" s="151"/>
      <c r="EE4" s="151"/>
      <c r="EF4" s="151"/>
      <c r="EG4" s="151"/>
      <c r="EH4" s="151"/>
      <c r="EI4" s="151"/>
      <c r="EJ4" s="151"/>
      <c r="EK4" s="151"/>
      <c r="EL4" s="151"/>
      <c r="EM4" s="151"/>
      <c r="EN4" s="151"/>
      <c r="EO4" s="151"/>
      <c r="EP4" s="151"/>
      <c r="EQ4" s="151"/>
      <c r="ER4" s="151"/>
      <c r="ES4" s="151"/>
      <c r="ET4" s="151"/>
      <c r="EU4" s="151"/>
      <c r="EV4" s="151"/>
      <c r="EW4" s="151"/>
      <c r="EX4" s="151"/>
      <c r="EY4" s="151"/>
      <c r="EZ4" s="151"/>
      <c r="FA4" s="151"/>
      <c r="FB4" s="151"/>
      <c r="FC4" s="151"/>
      <c r="FD4" s="151"/>
      <c r="FE4" s="151"/>
      <c r="FF4" s="151"/>
      <c r="FG4" s="151"/>
      <c r="FH4" s="151"/>
      <c r="FI4" s="151"/>
      <c r="FJ4" s="151"/>
      <c r="FK4" s="151"/>
      <c r="FL4" s="151"/>
      <c r="FM4" s="151"/>
      <c r="FN4" s="151"/>
      <c r="FO4" s="151"/>
      <c r="FP4" s="151"/>
      <c r="FQ4" s="151"/>
      <c r="FR4" s="151"/>
      <c r="FS4" s="151"/>
      <c r="FT4" s="151"/>
      <c r="FU4" s="151"/>
      <c r="FV4" s="151"/>
      <c r="FW4" s="151"/>
      <c r="FX4" s="151"/>
      <c r="FY4" s="151"/>
      <c r="FZ4" s="151"/>
      <c r="GA4" s="151"/>
      <c r="GB4" s="151"/>
      <c r="GC4" s="151"/>
      <c r="GD4" s="151"/>
      <c r="GE4" s="151"/>
      <c r="GF4" s="151"/>
      <c r="GG4" s="151"/>
      <c r="GH4" s="151"/>
      <c r="GI4" s="151"/>
      <c r="GJ4" s="151"/>
      <c r="GK4" s="151"/>
      <c r="GL4" s="151"/>
      <c r="GM4" s="151"/>
      <c r="GN4" s="151"/>
      <c r="GO4" s="151"/>
      <c r="GP4" s="151"/>
      <c r="GQ4" s="151"/>
      <c r="GR4" s="151"/>
      <c r="GS4" s="151"/>
      <c r="GT4" s="151"/>
      <c r="GU4" s="151"/>
      <c r="GV4" s="151"/>
      <c r="GW4" s="151"/>
      <c r="GX4" s="151"/>
      <c r="GY4" s="151"/>
      <c r="GZ4" s="151"/>
      <c r="HA4" s="151"/>
      <c r="HB4" s="151"/>
      <c r="HC4" s="151"/>
      <c r="HD4" s="151"/>
      <c r="HE4" s="151"/>
      <c r="HF4" s="151"/>
      <c r="HG4" s="151"/>
      <c r="HH4" s="151"/>
      <c r="HI4" s="151"/>
      <c r="HJ4" s="151"/>
      <c r="HK4" s="151"/>
      <c r="HL4" s="151"/>
      <c r="HM4" s="151"/>
      <c r="HN4" s="151"/>
      <c r="HO4" s="151"/>
      <c r="HP4" s="151"/>
      <c r="HQ4" s="151"/>
      <c r="HR4" s="151"/>
      <c r="HS4" s="151"/>
      <c r="HT4" s="151"/>
      <c r="HU4" s="151"/>
      <c r="HV4" s="151"/>
      <c r="HW4" s="151"/>
      <c r="HX4" s="151"/>
      <c r="HY4" s="151"/>
      <c r="HZ4" s="151"/>
      <c r="IA4" s="151"/>
      <c r="IB4" s="151"/>
      <c r="IC4" s="151"/>
      <c r="ID4" s="151"/>
      <c r="IE4" s="151"/>
      <c r="IF4" s="151"/>
      <c r="IG4" s="151"/>
      <c r="IH4" s="151"/>
      <c r="II4" s="151"/>
      <c r="IJ4" s="151"/>
      <c r="IK4" s="151"/>
      <c r="IL4" s="151"/>
      <c r="IM4" s="151"/>
      <c r="IN4" s="151"/>
      <c r="IO4" s="151"/>
      <c r="IP4" s="151"/>
      <c r="IQ4" s="151"/>
      <c r="IR4" s="151"/>
      <c r="IS4" s="151"/>
      <c r="IT4" s="151"/>
      <c r="IU4" s="151"/>
      <c r="IV4" s="151"/>
    </row>
    <row r="5" spans="1:256" ht="18.75">
      <c r="A5" s="150"/>
      <c r="B5" s="152"/>
      <c r="C5" s="150"/>
      <c r="D5" s="150"/>
      <c r="E5" s="150"/>
      <c r="F5" s="152"/>
      <c r="G5" s="152"/>
      <c r="H5" s="152"/>
      <c r="I5" s="168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68"/>
      <c r="AH5" s="151"/>
      <c r="AI5" s="174"/>
      <c r="AJ5" s="151"/>
      <c r="AK5" s="151"/>
      <c r="AL5" s="151"/>
      <c r="AM5" s="151"/>
      <c r="AN5" s="151"/>
      <c r="AO5" s="151"/>
      <c r="AP5" s="151"/>
      <c r="AQ5" s="151"/>
      <c r="AR5" s="151"/>
      <c r="AS5" s="151"/>
      <c r="AT5" s="151"/>
      <c r="AU5" s="151"/>
      <c r="AV5" s="151"/>
      <c r="AW5" s="151"/>
      <c r="AX5" s="151"/>
      <c r="AY5" s="151"/>
      <c r="AZ5" s="151"/>
      <c r="BA5" s="151"/>
      <c r="BB5" s="151"/>
      <c r="BC5" s="151"/>
      <c r="BD5" s="151"/>
      <c r="BE5" s="151"/>
      <c r="BF5" s="151"/>
      <c r="BG5" s="151"/>
      <c r="BH5" s="151"/>
      <c r="BI5" s="151"/>
      <c r="BJ5" s="151"/>
      <c r="BK5" s="151"/>
      <c r="BL5" s="151"/>
      <c r="BM5" s="151"/>
      <c r="BN5" s="151"/>
      <c r="BO5" s="151"/>
      <c r="BP5" s="151"/>
      <c r="BQ5" s="151"/>
      <c r="BR5" s="151"/>
      <c r="BS5" s="151"/>
      <c r="BT5" s="151"/>
      <c r="BU5" s="151"/>
      <c r="BV5" s="151"/>
      <c r="BW5" s="151"/>
      <c r="BX5" s="151"/>
      <c r="BY5" s="151"/>
      <c r="BZ5" s="151"/>
      <c r="CA5" s="151"/>
      <c r="CB5" s="151"/>
      <c r="CC5" s="151"/>
      <c r="CD5" s="151"/>
      <c r="CE5" s="151"/>
      <c r="CF5" s="151"/>
      <c r="CG5" s="151"/>
      <c r="CH5" s="151"/>
      <c r="CI5" s="151"/>
      <c r="CJ5" s="151"/>
      <c r="CK5" s="151"/>
      <c r="CL5" s="151"/>
      <c r="CM5" s="151"/>
      <c r="CN5" s="151"/>
      <c r="CO5" s="151"/>
      <c r="CP5" s="151"/>
      <c r="CQ5" s="151"/>
      <c r="CR5" s="151"/>
      <c r="CS5" s="151"/>
      <c r="CT5" s="151"/>
      <c r="CU5" s="151"/>
      <c r="CV5" s="151"/>
      <c r="CW5" s="151"/>
      <c r="CX5" s="151"/>
      <c r="CY5" s="151"/>
      <c r="CZ5" s="151"/>
      <c r="DA5" s="151"/>
      <c r="DB5" s="151"/>
      <c r="DC5" s="151"/>
      <c r="DD5" s="151"/>
      <c r="DE5" s="151"/>
      <c r="DF5" s="151"/>
      <c r="DG5" s="151"/>
      <c r="DH5" s="151"/>
      <c r="DI5" s="151"/>
      <c r="DJ5" s="151"/>
      <c r="DK5" s="151"/>
      <c r="DL5" s="151"/>
      <c r="DM5" s="151"/>
      <c r="DN5" s="151"/>
      <c r="DO5" s="151"/>
      <c r="DP5" s="151"/>
      <c r="DQ5" s="151"/>
      <c r="DR5" s="151"/>
      <c r="DS5" s="151"/>
      <c r="DT5" s="151"/>
      <c r="DU5" s="151"/>
      <c r="DV5" s="151"/>
      <c r="DW5" s="151"/>
      <c r="DX5" s="151"/>
      <c r="DY5" s="151"/>
      <c r="DZ5" s="151"/>
      <c r="EA5" s="151"/>
      <c r="EB5" s="151"/>
      <c r="EC5" s="151"/>
      <c r="ED5" s="151"/>
      <c r="EE5" s="151"/>
      <c r="EF5" s="151"/>
      <c r="EG5" s="151"/>
      <c r="EH5" s="151"/>
      <c r="EI5" s="151"/>
      <c r="EJ5" s="151"/>
      <c r="EK5" s="151"/>
      <c r="EL5" s="151"/>
      <c r="EM5" s="151"/>
      <c r="EN5" s="151"/>
      <c r="EO5" s="151"/>
      <c r="EP5" s="151"/>
      <c r="EQ5" s="151"/>
      <c r="ER5" s="151"/>
      <c r="ES5" s="151"/>
      <c r="ET5" s="151"/>
      <c r="EU5" s="151"/>
      <c r="EV5" s="151"/>
      <c r="EW5" s="151"/>
      <c r="EX5" s="151"/>
      <c r="EY5" s="151"/>
      <c r="EZ5" s="151"/>
      <c r="FA5" s="151"/>
      <c r="FB5" s="151"/>
      <c r="FC5" s="151"/>
      <c r="FD5" s="151"/>
      <c r="FE5" s="151"/>
      <c r="FF5" s="151"/>
      <c r="FG5" s="151"/>
      <c r="FH5" s="151"/>
      <c r="FI5" s="151"/>
      <c r="FJ5" s="151"/>
      <c r="FK5" s="151"/>
      <c r="FL5" s="151"/>
      <c r="FM5" s="151"/>
      <c r="FN5" s="151"/>
      <c r="FO5" s="151"/>
      <c r="FP5" s="151"/>
      <c r="FQ5" s="151"/>
      <c r="FR5" s="151"/>
      <c r="FS5" s="151"/>
      <c r="FT5" s="151"/>
      <c r="FU5" s="151"/>
      <c r="FV5" s="151"/>
      <c r="FW5" s="151"/>
      <c r="FX5" s="151"/>
      <c r="FY5" s="151"/>
      <c r="FZ5" s="151"/>
      <c r="GA5" s="151"/>
      <c r="GB5" s="151"/>
      <c r="GC5" s="151"/>
      <c r="GD5" s="151"/>
      <c r="GE5" s="151"/>
      <c r="GF5" s="151"/>
      <c r="GG5" s="151"/>
      <c r="GH5" s="151"/>
      <c r="GI5" s="151"/>
      <c r="GJ5" s="151"/>
      <c r="GK5" s="151"/>
      <c r="GL5" s="151"/>
      <c r="GM5" s="151"/>
      <c r="GN5" s="151"/>
      <c r="GO5" s="151"/>
      <c r="GP5" s="151"/>
      <c r="GQ5" s="151"/>
      <c r="GR5" s="151"/>
      <c r="GS5" s="151"/>
      <c r="GT5" s="151"/>
      <c r="GU5" s="151"/>
      <c r="GV5" s="151"/>
      <c r="GW5" s="151"/>
      <c r="GX5" s="151"/>
      <c r="GY5" s="151"/>
      <c r="GZ5" s="151"/>
      <c r="HA5" s="151"/>
      <c r="HB5" s="151"/>
      <c r="HC5" s="151"/>
      <c r="HD5" s="151"/>
      <c r="HE5" s="151"/>
      <c r="HF5" s="151"/>
      <c r="HG5" s="151"/>
      <c r="HH5" s="151"/>
      <c r="HI5" s="151"/>
      <c r="HJ5" s="151"/>
      <c r="HK5" s="151"/>
      <c r="HL5" s="151"/>
      <c r="HM5" s="151"/>
      <c r="HN5" s="151"/>
      <c r="HO5" s="151"/>
      <c r="HP5" s="151"/>
      <c r="HQ5" s="151"/>
      <c r="HR5" s="151"/>
      <c r="HS5" s="151"/>
      <c r="HT5" s="151"/>
      <c r="HU5" s="151"/>
      <c r="HV5" s="151"/>
      <c r="HW5" s="151"/>
      <c r="HX5" s="151"/>
      <c r="HY5" s="151"/>
      <c r="HZ5" s="151"/>
      <c r="IA5" s="151"/>
      <c r="IB5" s="151"/>
      <c r="IC5" s="151"/>
      <c r="ID5" s="151"/>
      <c r="IE5" s="151"/>
      <c r="IF5" s="151"/>
      <c r="IG5" s="151"/>
      <c r="IH5" s="151"/>
      <c r="II5" s="151"/>
      <c r="IJ5" s="151"/>
      <c r="IK5" s="151"/>
      <c r="IL5" s="151"/>
      <c r="IM5" s="151"/>
      <c r="IN5" s="151"/>
      <c r="IO5" s="151"/>
      <c r="IP5" s="151"/>
      <c r="IQ5" s="151"/>
      <c r="IR5" s="151"/>
      <c r="IS5" s="151"/>
      <c r="IT5" s="151"/>
      <c r="IU5" s="151"/>
      <c r="IV5" s="151"/>
    </row>
    <row r="7" spans="1:34" ht="12.75" customHeight="1">
      <c r="A7" s="252" t="s">
        <v>298</v>
      </c>
      <c r="B7" s="271" t="s">
        <v>30</v>
      </c>
      <c r="C7" s="252" t="s">
        <v>299</v>
      </c>
      <c r="D7" s="263" t="s">
        <v>2</v>
      </c>
      <c r="E7" s="264" t="s">
        <v>300</v>
      </c>
      <c r="F7" s="175"/>
      <c r="G7" s="175"/>
      <c r="H7" s="175"/>
      <c r="I7" s="277" t="s">
        <v>301</v>
      </c>
      <c r="J7" s="278"/>
      <c r="K7" s="278"/>
      <c r="L7" s="278"/>
      <c r="M7" s="278"/>
      <c r="N7" s="278"/>
      <c r="O7" s="278"/>
      <c r="P7" s="278"/>
      <c r="Q7" s="278"/>
      <c r="R7" s="278"/>
      <c r="S7" s="278"/>
      <c r="T7" s="278"/>
      <c r="U7" s="278"/>
      <c r="V7" s="278"/>
      <c r="W7" s="278"/>
      <c r="X7" s="278"/>
      <c r="Y7" s="278"/>
      <c r="Z7" s="278"/>
      <c r="AA7" s="278"/>
      <c r="AB7" s="278"/>
      <c r="AC7" s="279"/>
      <c r="AD7" s="268" t="s">
        <v>310</v>
      </c>
      <c r="AE7" s="268" t="s">
        <v>309</v>
      </c>
      <c r="AF7" s="268" t="s">
        <v>18</v>
      </c>
      <c r="AG7" s="253" t="s">
        <v>302</v>
      </c>
      <c r="AH7" s="255" t="s">
        <v>312</v>
      </c>
    </row>
    <row r="8" spans="1:34" ht="12.75">
      <c r="A8" s="252"/>
      <c r="B8" s="272"/>
      <c r="C8" s="252"/>
      <c r="D8" s="263"/>
      <c r="E8" s="264"/>
      <c r="F8" s="175"/>
      <c r="G8" s="175"/>
      <c r="H8" s="175"/>
      <c r="I8" s="274" t="s">
        <v>303</v>
      </c>
      <c r="J8" s="275"/>
      <c r="K8" s="276"/>
      <c r="L8" s="274" t="s">
        <v>304</v>
      </c>
      <c r="M8" s="275"/>
      <c r="N8" s="275"/>
      <c r="O8" s="276"/>
      <c r="P8" s="258" t="s">
        <v>305</v>
      </c>
      <c r="Q8" s="259"/>
      <c r="R8" s="260"/>
      <c r="S8" s="258" t="s">
        <v>306</v>
      </c>
      <c r="T8" s="259"/>
      <c r="U8" s="259"/>
      <c r="V8" s="260"/>
      <c r="W8" s="274" t="s">
        <v>307</v>
      </c>
      <c r="X8" s="275"/>
      <c r="Y8" s="276"/>
      <c r="Z8" s="274" t="s">
        <v>308</v>
      </c>
      <c r="AA8" s="275"/>
      <c r="AB8" s="275"/>
      <c r="AC8" s="276"/>
      <c r="AD8" s="269"/>
      <c r="AE8" s="269"/>
      <c r="AF8" s="269"/>
      <c r="AG8" s="253"/>
      <c r="AH8" s="255"/>
    </row>
    <row r="9" spans="1:34" ht="12.75">
      <c r="A9" s="252"/>
      <c r="B9" s="273"/>
      <c r="C9" s="252"/>
      <c r="D9" s="263"/>
      <c r="E9" s="264"/>
      <c r="F9" s="176"/>
      <c r="G9" s="176"/>
      <c r="H9" s="176"/>
      <c r="I9" s="156" t="s">
        <v>323</v>
      </c>
      <c r="J9" s="156" t="s">
        <v>324</v>
      </c>
      <c r="K9" s="156" t="s">
        <v>325</v>
      </c>
      <c r="L9" s="156" t="s">
        <v>323</v>
      </c>
      <c r="M9" s="156" t="s">
        <v>324</v>
      </c>
      <c r="N9" s="156" t="s">
        <v>325</v>
      </c>
      <c r="O9" s="156" t="s">
        <v>326</v>
      </c>
      <c r="P9" s="156" t="s">
        <v>323</v>
      </c>
      <c r="Q9" s="156" t="s">
        <v>324</v>
      </c>
      <c r="R9" s="156" t="s">
        <v>325</v>
      </c>
      <c r="S9" s="156" t="s">
        <v>323</v>
      </c>
      <c r="T9" s="156" t="s">
        <v>324</v>
      </c>
      <c r="U9" s="156" t="s">
        <v>325</v>
      </c>
      <c r="V9" s="156" t="s">
        <v>326</v>
      </c>
      <c r="W9" s="156" t="s">
        <v>323</v>
      </c>
      <c r="X9" s="156" t="s">
        <v>324</v>
      </c>
      <c r="Y9" s="156" t="s">
        <v>325</v>
      </c>
      <c r="Z9" s="156" t="s">
        <v>323</v>
      </c>
      <c r="AA9" s="156" t="s">
        <v>324</v>
      </c>
      <c r="AB9" s="156" t="s">
        <v>325</v>
      </c>
      <c r="AC9" s="156" t="s">
        <v>326</v>
      </c>
      <c r="AD9" s="270"/>
      <c r="AE9" s="270"/>
      <c r="AF9" s="270"/>
      <c r="AG9" s="253"/>
      <c r="AH9" s="255"/>
    </row>
    <row r="10" spans="1:36" ht="12.75">
      <c r="A10" s="157">
        <v>1</v>
      </c>
      <c r="B10" s="157" t="s">
        <v>264</v>
      </c>
      <c r="C10" s="161" t="s">
        <v>260</v>
      </c>
      <c r="D10" s="161" t="s">
        <v>10</v>
      </c>
      <c r="E10" s="158">
        <f>BGJAM!E8</f>
        <v>3</v>
      </c>
      <c r="F10" s="160" t="str">
        <f>I10&amp;J10&amp;K10&amp;L10&amp;M10&amp;N10&amp;O10&amp;P10&amp;Q10&amp;R10&amp;S10&amp;T10&amp;U10&amp;V10&amp;W10&amp;X10&amp;Y10&amp;Z10&amp;AA10&amp;AB10&amp;AC10</f>
        <v>XII MIA1, XII MIA2, XII MIA3, </v>
      </c>
      <c r="G10" s="160"/>
      <c r="H10" s="160"/>
      <c r="I10" s="159">
        <f>IF(BGJAM!F8&gt;0,$I$8&amp;$I$9,"")</f>
      </c>
      <c r="J10" s="159">
        <f>IF(BGJAM!G8&gt;0,$I$8&amp;$J$9,"")</f>
      </c>
      <c r="K10" s="159">
        <f>IF(BGJAM!H8&gt;0,$I$8&amp;$K$9,"")</f>
      </c>
      <c r="L10" s="159">
        <f>IF(BGJAM!I8&gt;0,$L$8&amp;$L$9,"")</f>
      </c>
      <c r="M10" s="159">
        <f>IF(BGJAM!J8&gt;0,$L$8&amp;$M$9,"")</f>
      </c>
      <c r="N10" s="159">
        <f>IF(BGJAM!K8&gt;0,$L$8&amp;$N$9,"")</f>
      </c>
      <c r="O10" s="159">
        <f>IF(BGJAM!L8&gt;0,$L$8&amp;$O$9,"")</f>
      </c>
      <c r="P10" s="167">
        <f>IF(BGJAM!M8&gt;0,$P$8&amp;$P$9,"")</f>
      </c>
      <c r="Q10" s="167">
        <f>IF(BGJAM!N8&gt;0,$P$8&amp;$Q$9,"")</f>
      </c>
      <c r="R10" s="167">
        <f>IF(BGJAM!O8&gt;0,$P$8&amp;$R$9,"")</f>
      </c>
      <c r="S10" s="159">
        <f>IF(BGJAM!P8&gt;0,$S$8&amp;$S$9,"")</f>
      </c>
      <c r="T10" s="159">
        <f>IF(BGJAM!Q8&gt;0,$S$8&amp;$T$9,"")</f>
      </c>
      <c r="U10" s="159">
        <f>IF(BGJAM!R8&gt;0,$S$8&amp;$U$9,"")</f>
      </c>
      <c r="V10" s="159">
        <f>IF(BGJAM!S8&gt;0,$S$8&amp;$V$9,"")</f>
      </c>
      <c r="W10" s="159" t="str">
        <f>IF(BGJAM!T8&gt;0,$W$8&amp;$W$9,"")</f>
        <v>XII MIA1, </v>
      </c>
      <c r="X10" s="159" t="str">
        <f>IF(BGJAM!U8&gt;0,$W$8&amp;$X$9,"")</f>
        <v>XII MIA2, </v>
      </c>
      <c r="Y10" s="159" t="str">
        <f>IF(BGJAM!V8&gt;0,$W$8&amp;$Y$9,"")</f>
        <v>XII MIA3, </v>
      </c>
      <c r="Z10" s="159">
        <f>IF(BGJAM!W8&gt;0,$Z$8&amp;$Z$9,"")</f>
      </c>
      <c r="AA10" s="159">
        <f>IF(BGJAM!X8&gt;0,$Z$8&amp;$AA$9,"")</f>
      </c>
      <c r="AB10" s="159">
        <f>IF(BGJAM!Y8&gt;0,$Z$8&amp;$AB$9,"")</f>
      </c>
      <c r="AC10" s="159">
        <f>IF(BGJAM!Z8&gt;0,$Z$8&amp;$AC$9,"")</f>
      </c>
      <c r="AD10" s="159">
        <f>SUM(I10:AC10)</f>
        <v>0</v>
      </c>
      <c r="AE10" s="159" t="e">
        <f>#REF!</f>
        <v>#REF!</v>
      </c>
      <c r="AF10" s="159" t="e">
        <f>AD10+AE10</f>
        <v>#REF!</v>
      </c>
      <c r="AG10" s="160" t="s">
        <v>273</v>
      </c>
      <c r="AH10" s="162"/>
      <c r="AI10" s="153" t="s">
        <v>317</v>
      </c>
      <c r="AJ10" s="155" t="s">
        <v>49</v>
      </c>
    </row>
    <row r="11" spans="1:36" ht="38.25">
      <c r="A11" s="157">
        <v>2</v>
      </c>
      <c r="B11" s="157" t="s">
        <v>257</v>
      </c>
      <c r="C11" s="161" t="s">
        <v>33</v>
      </c>
      <c r="D11" s="161" t="s">
        <v>180</v>
      </c>
      <c r="E11" s="158">
        <f>BGJAM!E9</f>
        <v>8</v>
      </c>
      <c r="F11" s="160" t="str">
        <f aca="true" t="shared" si="0" ref="F11:F65">I11&amp;J11&amp;K11&amp;L11&amp;M11&amp;N11&amp;O11&amp;P11&amp;Q11&amp;R11&amp;S11&amp;T11&amp;U11&amp;V11&amp;W11&amp;X11&amp;Y11&amp;Z11&amp;AA11&amp;AB11&amp;AC11</f>
        <v>XI IIS4, XII MIA1, XII MIA2, XII MIA3, XII IIS1, XII IIS2, XII IIS3, XII IIS4, </v>
      </c>
      <c r="G11" s="160"/>
      <c r="H11" s="160"/>
      <c r="I11" s="159">
        <f>IF(BGJAM!F9&gt;0,$I$8&amp;$I$9,"")</f>
      </c>
      <c r="J11" s="159">
        <f>IF(BGJAM!G9&gt;0,$I$8&amp;$J$9,"")</f>
      </c>
      <c r="K11" s="159">
        <f>IF(BGJAM!H9&gt;0,$I$8&amp;$K$9,"")</f>
      </c>
      <c r="L11" s="159">
        <f>IF(BGJAM!I9&gt;0,$L$8&amp;$L$9,"")</f>
      </c>
      <c r="M11" s="159">
        <f>IF(BGJAM!J9&gt;0,$L$8&amp;$M$9,"")</f>
      </c>
      <c r="N11" s="159">
        <f>IF(BGJAM!K9&gt;0,$L$8&amp;$N$9,"")</f>
      </c>
      <c r="O11" s="159">
        <f>IF(BGJAM!L9&gt;0,$L$8&amp;$O$9,"")</f>
      </c>
      <c r="P11" s="179">
        <f>IF(BGJAM!M9&gt;0,$P$8&amp;$P$9,"")</f>
      </c>
      <c r="Q11" s="179">
        <f>IF(BGJAM!N9&gt;0,$P$8&amp;$Q$9,"")</f>
      </c>
      <c r="R11" s="179">
        <f>IF(BGJAM!O9&gt;0,$P$8&amp;$R$9,"")</f>
      </c>
      <c r="S11" s="179">
        <f>IF(BGJAM!P9&gt;0,$S$8&amp;$S$9,"")</f>
      </c>
      <c r="T11" s="179">
        <f>IF(BGJAM!Q9&gt;0,$S$8&amp;$T$9,"")</f>
      </c>
      <c r="U11" s="179">
        <f>IF(BGJAM!R9&gt;0,$S$8&amp;$U$9,"")</f>
      </c>
      <c r="V11" s="179" t="str">
        <f>IF(BGJAM!S9&gt;0,$S$8&amp;$V$9,"")</f>
        <v>XI IIS4, </v>
      </c>
      <c r="W11" s="179" t="str">
        <f>IF(BGJAM!T9&gt;0,$W$8&amp;$W$9,"")</f>
        <v>XII MIA1, </v>
      </c>
      <c r="X11" s="179" t="str">
        <f>IF(BGJAM!U9&gt;0,$W$8&amp;$X$9,"")</f>
        <v>XII MIA2, </v>
      </c>
      <c r="Y11" s="179" t="str">
        <f>IF(BGJAM!V9&gt;0,$W$8&amp;$Y$9,"")</f>
        <v>XII MIA3, </v>
      </c>
      <c r="Z11" s="179" t="str">
        <f>IF(BGJAM!W9&gt;0,$Z$8&amp;$Z$9,"")</f>
        <v>XII IIS1, </v>
      </c>
      <c r="AA11" s="179" t="str">
        <f>IF(BGJAM!X9&gt;0,$Z$8&amp;$AA$9,"")</f>
        <v>XII IIS2, </v>
      </c>
      <c r="AB11" s="179" t="str">
        <f>IF(BGJAM!Y9&gt;0,$Z$8&amp;$AB$9,"")</f>
        <v>XII IIS3, </v>
      </c>
      <c r="AC11" s="179" t="str">
        <f>IF(BGJAM!Z9&gt;0,$Z$8&amp;$AC$9,"")</f>
        <v>XII IIS4, </v>
      </c>
      <c r="AD11" s="159">
        <f aca="true" t="shared" si="1" ref="AD11:AD65">SUM(I11:AC11)</f>
        <v>0</v>
      </c>
      <c r="AE11" s="159"/>
      <c r="AF11" s="159">
        <f aca="true" t="shared" si="2" ref="AF11:AF65">AD11+AE11</f>
        <v>0</v>
      </c>
      <c r="AG11" s="160" t="s">
        <v>269</v>
      </c>
      <c r="AH11" s="162"/>
      <c r="AI11" s="153" t="s">
        <v>318</v>
      </c>
      <c r="AJ11" s="155" t="s">
        <v>49</v>
      </c>
    </row>
    <row r="12" spans="1:35" ht="25.5">
      <c r="A12" s="157">
        <v>3</v>
      </c>
      <c r="B12" s="157" t="s">
        <v>258</v>
      </c>
      <c r="C12" s="161" t="s">
        <v>36</v>
      </c>
      <c r="D12" s="161" t="s">
        <v>180</v>
      </c>
      <c r="E12" s="158">
        <f>BGJAM!E10</f>
        <v>8</v>
      </c>
      <c r="F12" s="160" t="str">
        <f t="shared" si="0"/>
        <v>X IIS3, X IIS4, XI MIA1, XI MIA2, XI MIA3, XI IIS1, XI IIS2, XI IIS3, </v>
      </c>
      <c r="G12" s="160"/>
      <c r="H12" s="160"/>
      <c r="I12" s="159">
        <f>IF(BGJAM!F10&gt;0,$I$8&amp;$I$9,"")</f>
      </c>
      <c r="J12" s="159">
        <f>IF(BGJAM!G10&gt;0,$I$8&amp;$J$9,"")</f>
      </c>
      <c r="K12" s="159">
        <f>IF(BGJAM!H10&gt;0,$I$8&amp;$K$9,"")</f>
      </c>
      <c r="L12" s="159">
        <f>IF(BGJAM!I10&gt;0,$L$8&amp;$L$9,"")</f>
      </c>
      <c r="M12" s="159">
        <f>IF(BGJAM!J10&gt;0,$L$8&amp;$M$9,"")</f>
      </c>
      <c r="N12" s="159" t="str">
        <f>IF(BGJAM!K10&gt;0,$L$8&amp;$N$9,"")</f>
        <v>X IIS3, </v>
      </c>
      <c r="O12" s="159" t="str">
        <f>IF(BGJAM!L10&gt;0,$L$8&amp;$O$9,"")</f>
        <v>X IIS4, </v>
      </c>
      <c r="P12" s="179" t="str">
        <f>IF(BGJAM!M10&gt;0,$P$8&amp;$P$9,"")</f>
        <v>XI MIA1, </v>
      </c>
      <c r="Q12" s="179" t="str">
        <f>IF(BGJAM!N10&gt;0,$P$8&amp;$Q$9,"")</f>
        <v>XI MIA2, </v>
      </c>
      <c r="R12" s="179" t="str">
        <f>IF(BGJAM!O10&gt;0,$P$8&amp;$R$9,"")</f>
        <v>XI MIA3, </v>
      </c>
      <c r="S12" s="179" t="str">
        <f>IF(BGJAM!P10&gt;0,$S$8&amp;$S$9,"")</f>
        <v>XI IIS1, </v>
      </c>
      <c r="T12" s="179" t="str">
        <f>IF(BGJAM!Q10&gt;0,$S$8&amp;$T$9,"")</f>
        <v>XI IIS2, </v>
      </c>
      <c r="U12" s="179" t="str">
        <f>IF(BGJAM!R10&gt;0,$S$8&amp;$U$9,"")</f>
        <v>XI IIS3, </v>
      </c>
      <c r="V12" s="179">
        <f>IF(BGJAM!S10&gt;0,$S$8&amp;$V$9,"")</f>
      </c>
      <c r="W12" s="179">
        <f>IF(BGJAM!T10&gt;0,$W$8&amp;$W$9,"")</f>
      </c>
      <c r="X12" s="179">
        <f>IF(BGJAM!U10&gt;0,$W$8&amp;$X$9,"")</f>
      </c>
      <c r="Y12" s="179">
        <f>IF(BGJAM!V10&gt;0,$W$8&amp;$Y$9,"")</f>
      </c>
      <c r="Z12" s="179">
        <f>IF(BGJAM!W10&gt;0,$Z$8&amp;$Z$9,"")</f>
      </c>
      <c r="AA12" s="179">
        <f>IF(BGJAM!X10&gt;0,$Z$8&amp;$AA$9,"")</f>
      </c>
      <c r="AB12" s="179">
        <f>IF(BGJAM!Y10&gt;0,$Z$8&amp;$AB$9,"")</f>
      </c>
      <c r="AC12" s="179">
        <f>IF(BGJAM!Z10&gt;0,$Z$8&amp;$AC$9,"")</f>
      </c>
      <c r="AD12" s="159">
        <f t="shared" si="1"/>
        <v>0</v>
      </c>
      <c r="AE12" s="159"/>
      <c r="AF12" s="159">
        <f t="shared" si="2"/>
        <v>0</v>
      </c>
      <c r="AG12" s="160" t="s">
        <v>313</v>
      </c>
      <c r="AH12" s="162" t="s">
        <v>312</v>
      </c>
      <c r="AI12" s="153" t="s">
        <v>317</v>
      </c>
    </row>
    <row r="13" spans="1:35" ht="25.5">
      <c r="A13" s="157">
        <v>4</v>
      </c>
      <c r="B13" s="157" t="s">
        <v>259</v>
      </c>
      <c r="C13" s="161" t="s">
        <v>35</v>
      </c>
      <c r="D13" s="161" t="s">
        <v>34</v>
      </c>
      <c r="E13" s="158">
        <f>BGJAM!E11</f>
        <v>5</v>
      </c>
      <c r="F13" s="160" t="str">
        <f t="shared" si="0"/>
        <v>X MIA1, X MIA2, X MIA3, X IIS1, X IIS2, </v>
      </c>
      <c r="G13" s="160"/>
      <c r="H13" s="160"/>
      <c r="I13" s="159" t="str">
        <f>IF(BGJAM!F11&gt;0,$I$8&amp;$I$9,"")</f>
        <v>X MIA1, </v>
      </c>
      <c r="J13" s="159" t="str">
        <f>IF(BGJAM!G11&gt;0,$I$8&amp;$J$9,"")</f>
        <v>X MIA2, </v>
      </c>
      <c r="K13" s="159" t="str">
        <f>IF(BGJAM!H11&gt;0,$I$8&amp;$K$9,"")</f>
        <v>X MIA3, </v>
      </c>
      <c r="L13" s="159" t="str">
        <f>IF(BGJAM!I11&gt;0,$L$8&amp;$L$9,"")</f>
        <v>X IIS1, </v>
      </c>
      <c r="M13" s="159" t="str">
        <f>IF(BGJAM!J11&gt;0,$L$8&amp;$M$9,"")</f>
        <v>X IIS2, </v>
      </c>
      <c r="N13" s="159">
        <f>IF(BGJAM!K11&gt;0,$L$8&amp;$N$9,"")</f>
      </c>
      <c r="O13" s="159">
        <f>IF(BGJAM!L11&gt;0,$L$8&amp;$O$9,"")</f>
      </c>
      <c r="P13" s="179">
        <f>IF(BGJAM!M11&gt;0,$P$8&amp;$P$9,"")</f>
      </c>
      <c r="Q13" s="179">
        <f>IF(BGJAM!N11&gt;0,$P$8&amp;$Q$9,"")</f>
      </c>
      <c r="R13" s="179">
        <f>IF(BGJAM!O11&gt;0,$P$8&amp;$R$9,"")</f>
      </c>
      <c r="S13" s="179">
        <f>IF(BGJAM!P11&gt;0,$S$8&amp;$S$9,"")</f>
      </c>
      <c r="T13" s="179">
        <f>IF(BGJAM!Q11&gt;0,$S$8&amp;$T$9,"")</f>
      </c>
      <c r="U13" s="179">
        <f>IF(BGJAM!R11&gt;0,$S$8&amp;$U$9,"")</f>
      </c>
      <c r="V13" s="179">
        <f>IF(BGJAM!S11&gt;0,$S$8&amp;$V$9,"")</f>
      </c>
      <c r="W13" s="179">
        <f>IF(BGJAM!T11&gt;0,$W$8&amp;$W$9,"")</f>
      </c>
      <c r="X13" s="179">
        <f>IF(BGJAM!U11&gt;0,$W$8&amp;$X$9,"")</f>
      </c>
      <c r="Y13" s="179">
        <f>IF(BGJAM!V11&gt;0,$W$8&amp;$Y$9,"")</f>
      </c>
      <c r="Z13" s="179">
        <f>IF(BGJAM!W11&gt;0,$Z$8&amp;$Z$9,"")</f>
      </c>
      <c r="AA13" s="179">
        <f>IF(BGJAM!X11&gt;0,$Z$8&amp;$AA$9,"")</f>
      </c>
      <c r="AB13" s="179">
        <f>IF(BGJAM!Y11&gt;0,$Z$8&amp;$AB$9,"")</f>
      </c>
      <c r="AC13" s="179">
        <f>IF(BGJAM!Z11&gt;0,$Z$8&amp;$AC$9,"")</f>
      </c>
      <c r="AD13" s="159">
        <f t="shared" si="1"/>
        <v>0</v>
      </c>
      <c r="AE13" s="159"/>
      <c r="AF13" s="159">
        <f t="shared" si="2"/>
        <v>0</v>
      </c>
      <c r="AG13" s="160" t="s">
        <v>293</v>
      </c>
      <c r="AH13" s="162" t="s">
        <v>312</v>
      </c>
      <c r="AI13" s="153" t="s">
        <v>318</v>
      </c>
    </row>
    <row r="14" spans="1:35" ht="63.75">
      <c r="A14" s="157">
        <v>5</v>
      </c>
      <c r="B14" s="157" t="s">
        <v>37</v>
      </c>
      <c r="C14" s="161" t="s">
        <v>38</v>
      </c>
      <c r="D14" s="161" t="s">
        <v>39</v>
      </c>
      <c r="E14" s="158">
        <f>BGJAM!E12</f>
        <v>21</v>
      </c>
      <c r="F14" s="160" t="str">
        <f t="shared" si="0"/>
        <v>X MIA1, X MIA2, X MIA3, X IIS1, X IIS2, X IIS3, X IIS4, XI MIA1, XI MIA2, XI MIA3, XI IIS1, XI IIS2, XI IIS3, XI IIS4, XII MIA1, XII MIA2, XII MIA3, XII IIS1, XII IIS2, XII IIS3, XII IIS4, </v>
      </c>
      <c r="G14" s="160"/>
      <c r="H14" s="160"/>
      <c r="I14" s="159" t="str">
        <f>IF(BGJAM!F12&gt;0,$I$8&amp;$I$9,"")</f>
        <v>X MIA1, </v>
      </c>
      <c r="J14" s="159" t="str">
        <f>IF(BGJAM!G12&gt;0,$I$8&amp;$J$9,"")</f>
        <v>X MIA2, </v>
      </c>
      <c r="K14" s="159" t="str">
        <f>IF(BGJAM!H12&gt;0,$I$8&amp;$K$9,"")</f>
        <v>X MIA3, </v>
      </c>
      <c r="L14" s="159" t="str">
        <f>IF(BGJAM!I12&gt;0,$L$8&amp;$L$9,"")</f>
        <v>X IIS1, </v>
      </c>
      <c r="M14" s="159" t="str">
        <f>IF(BGJAM!J12&gt;0,$L$8&amp;$M$9,"")</f>
        <v>X IIS2, </v>
      </c>
      <c r="N14" s="159" t="str">
        <f>IF(BGJAM!K12&gt;0,$L$8&amp;$N$9,"")</f>
        <v>X IIS3, </v>
      </c>
      <c r="O14" s="159" t="str">
        <f>IF(BGJAM!L12&gt;0,$L$8&amp;$O$9,"")</f>
        <v>X IIS4, </v>
      </c>
      <c r="P14" s="167" t="str">
        <f>IF(BGJAM!M12&gt;0,$P$8&amp;$P$9,"")</f>
        <v>XI MIA1, </v>
      </c>
      <c r="Q14" s="167" t="str">
        <f>IF(BGJAM!N12&gt;0,$P$8&amp;$Q$9,"")</f>
        <v>XI MIA2, </v>
      </c>
      <c r="R14" s="167" t="str">
        <f>IF(BGJAM!O12&gt;0,$P$8&amp;$R$9,"")</f>
        <v>XI MIA3, </v>
      </c>
      <c r="S14" s="159" t="str">
        <f>IF(BGJAM!P12&gt;0,$S$8&amp;$S$9,"")</f>
        <v>XI IIS1, </v>
      </c>
      <c r="T14" s="159" t="str">
        <f>IF(BGJAM!Q12&gt;0,$S$8&amp;$T$9,"")</f>
        <v>XI IIS2, </v>
      </c>
      <c r="U14" s="159" t="str">
        <f>IF(BGJAM!R12&gt;0,$S$8&amp;$U$9,"")</f>
        <v>XI IIS3, </v>
      </c>
      <c r="V14" s="159" t="str">
        <f>IF(BGJAM!S12&gt;0,$S$8&amp;$V$9,"")</f>
        <v>XI IIS4, </v>
      </c>
      <c r="W14" s="159" t="str">
        <f>IF(BGJAM!T12&gt;0,$W$8&amp;$W$9,"")</f>
        <v>XII MIA1, </v>
      </c>
      <c r="X14" s="159" t="str">
        <f>IF(BGJAM!U12&gt;0,$W$8&amp;$X$9,"")</f>
        <v>XII MIA2, </v>
      </c>
      <c r="Y14" s="159" t="str">
        <f>IF(BGJAM!V12&gt;0,$W$8&amp;$Y$9,"")</f>
        <v>XII MIA3, </v>
      </c>
      <c r="Z14" s="159" t="str">
        <f>IF(BGJAM!W12&gt;0,$Z$8&amp;$Z$9,"")</f>
        <v>XII IIS1, </v>
      </c>
      <c r="AA14" s="159" t="str">
        <f>IF(BGJAM!X12&gt;0,$Z$8&amp;$AA$9,"")</f>
        <v>XII IIS2, </v>
      </c>
      <c r="AB14" s="159" t="str">
        <f>IF(BGJAM!Y12&gt;0,$Z$8&amp;$AB$9,"")</f>
        <v>XII IIS3, </v>
      </c>
      <c r="AC14" s="159" t="str">
        <f>IF(BGJAM!Z12&gt;0,$Z$8&amp;$AC$9,"")</f>
        <v>XII IIS4, </v>
      </c>
      <c r="AD14" s="159">
        <v>24</v>
      </c>
      <c r="AE14" s="159"/>
      <c r="AF14" s="159">
        <f t="shared" si="2"/>
        <v>24</v>
      </c>
      <c r="AG14" s="160" t="s">
        <v>291</v>
      </c>
      <c r="AH14" s="162" t="s">
        <v>312</v>
      </c>
      <c r="AI14" s="153" t="s">
        <v>317</v>
      </c>
    </row>
    <row r="15" spans="1:35" ht="51">
      <c r="A15" s="157">
        <v>6</v>
      </c>
      <c r="B15" s="157" t="s">
        <v>40</v>
      </c>
      <c r="C15" s="161" t="s">
        <v>41</v>
      </c>
      <c r="D15" s="161" t="s">
        <v>153</v>
      </c>
      <c r="E15" s="158">
        <f>BGJAM!E13</f>
        <v>14</v>
      </c>
      <c r="F15" s="160" t="str">
        <f t="shared" si="0"/>
        <v>X MIA1, X MIA2, X MIA3, X IIS1, X IIS2, X IIS3, X IIS4, XII MIA1, XII MIA2, XII MIA3, XII IIS1, XII IIS2, XII IIS3, XII IIS4, </v>
      </c>
      <c r="G15" s="160"/>
      <c r="H15" s="160"/>
      <c r="I15" s="159" t="str">
        <f>IF(BGJAM!F13&gt;0,$I$8&amp;$I$9,"")</f>
        <v>X MIA1, </v>
      </c>
      <c r="J15" s="159" t="str">
        <f>IF(BGJAM!G13&gt;0,$I$8&amp;$J$9,"")</f>
        <v>X MIA2, </v>
      </c>
      <c r="K15" s="159" t="str">
        <f>IF(BGJAM!H13&gt;0,$I$8&amp;$K$9,"")</f>
        <v>X MIA3, </v>
      </c>
      <c r="L15" s="159" t="str">
        <f>IF(BGJAM!I13&gt;0,$L$8&amp;$L$9,"")</f>
        <v>X IIS1, </v>
      </c>
      <c r="M15" s="159" t="str">
        <f>IF(BGJAM!J13&gt;0,$L$8&amp;$M$9,"")</f>
        <v>X IIS2, </v>
      </c>
      <c r="N15" s="159" t="str">
        <f>IF(BGJAM!K13&gt;0,$L$8&amp;$N$9,"")</f>
        <v>X IIS3, </v>
      </c>
      <c r="O15" s="159" t="str">
        <f>IF(BGJAM!L13&gt;0,$L$8&amp;$O$9,"")</f>
        <v>X IIS4, </v>
      </c>
      <c r="P15" s="167">
        <f>IF(BGJAM!M13&gt;0,$P$8&amp;$P$9,"")</f>
      </c>
      <c r="Q15" s="167">
        <f>IF(BGJAM!N13&gt;0,$P$8&amp;$Q$9,"")</f>
      </c>
      <c r="R15" s="167">
        <f>IF(BGJAM!O13&gt;0,$P$8&amp;$R$9,"")</f>
      </c>
      <c r="S15" s="159">
        <f>IF(BGJAM!P13&gt;0,$S$8&amp;$S$9,"")</f>
      </c>
      <c r="T15" s="159">
        <f>IF(BGJAM!Q13&gt;0,$S$8&amp;$T$9,"")</f>
      </c>
      <c r="U15" s="159">
        <f>IF(BGJAM!R13&gt;0,$S$8&amp;$U$9,"")</f>
      </c>
      <c r="V15" s="159">
        <f>IF(BGJAM!S13&gt;0,$S$8&amp;$V$9,"")</f>
      </c>
      <c r="W15" s="159" t="str">
        <f>IF(BGJAM!T13&gt;0,$W$8&amp;$W$9,"")</f>
        <v>XII MIA1, </v>
      </c>
      <c r="X15" s="159" t="str">
        <f>IF(BGJAM!U13&gt;0,$W$8&amp;$X$9,"")</f>
        <v>XII MIA2, </v>
      </c>
      <c r="Y15" s="159" t="str">
        <f>IF(BGJAM!V13&gt;0,$W$8&amp;$Y$9,"")</f>
        <v>XII MIA3, </v>
      </c>
      <c r="Z15" s="159" t="str">
        <f>IF(BGJAM!W13&gt;0,$Z$8&amp;$Z$9,"")</f>
        <v>XII IIS1, </v>
      </c>
      <c r="AA15" s="159" t="str">
        <f>IF(BGJAM!X13&gt;0,$Z$8&amp;$AA$9,"")</f>
        <v>XII IIS2, </v>
      </c>
      <c r="AB15" s="159" t="str">
        <f>IF(BGJAM!Y13&gt;0,$Z$8&amp;$AB$9,"")</f>
        <v>XII IIS3, </v>
      </c>
      <c r="AC15" s="159" t="str">
        <f>IF(BGJAM!Z13&gt;0,$Z$8&amp;$AC$9,"")</f>
        <v>XII IIS4, </v>
      </c>
      <c r="AD15" s="159">
        <f t="shared" si="1"/>
        <v>0</v>
      </c>
      <c r="AE15" s="159"/>
      <c r="AF15" s="159">
        <f t="shared" si="2"/>
        <v>0</v>
      </c>
      <c r="AG15" s="160" t="s">
        <v>238</v>
      </c>
      <c r="AH15" s="162"/>
      <c r="AI15" s="153" t="s">
        <v>317</v>
      </c>
    </row>
    <row r="16" spans="1:35" ht="13.5" customHeight="1">
      <c r="A16" s="157">
        <v>7</v>
      </c>
      <c r="B16" s="157" t="s">
        <v>42</v>
      </c>
      <c r="C16" s="161" t="s">
        <v>256</v>
      </c>
      <c r="D16" s="161" t="s">
        <v>153</v>
      </c>
      <c r="E16" s="158">
        <f>BGJAM!E14</f>
        <v>7</v>
      </c>
      <c r="F16" s="160" t="str">
        <f t="shared" si="0"/>
        <v>XI MIA1, XI MIA2, XI MIA3, XI IIS1, XI IIS2, XI IIS3, XI IIS4, </v>
      </c>
      <c r="G16" s="160"/>
      <c r="H16" s="160"/>
      <c r="I16" s="159">
        <f>IF(BGJAM!F14&gt;0,$I$8&amp;$I$9,"")</f>
      </c>
      <c r="J16" s="159">
        <f>IF(BGJAM!G14&gt;0,$I$8&amp;$J$9,"")</f>
      </c>
      <c r="K16" s="159">
        <f>IF(BGJAM!H14&gt;0,$I$8&amp;$K$9,"")</f>
      </c>
      <c r="L16" s="159">
        <f>IF(BGJAM!I14&gt;0,$L$8&amp;$L$9,"")</f>
      </c>
      <c r="M16" s="159">
        <f>IF(BGJAM!J14&gt;0,$L$8&amp;$M$9,"")</f>
      </c>
      <c r="N16" s="159">
        <f>IF(BGJAM!K14&gt;0,$L$8&amp;$N$9,"")</f>
      </c>
      <c r="O16" s="159">
        <f>IF(BGJAM!L14&gt;0,$L$8&amp;$O$9,"")</f>
      </c>
      <c r="P16" s="167" t="str">
        <f>IF(BGJAM!M14&gt;0,$P$8&amp;$P$9,"")</f>
        <v>XI MIA1, </v>
      </c>
      <c r="Q16" s="167" t="str">
        <f>IF(BGJAM!N14&gt;0,$P$8&amp;$Q$9,"")</f>
        <v>XI MIA2, </v>
      </c>
      <c r="R16" s="167" t="str">
        <f>IF(BGJAM!O14&gt;0,$P$8&amp;$R$9,"")</f>
        <v>XI MIA3, </v>
      </c>
      <c r="S16" s="159" t="str">
        <f>IF(BGJAM!P14&gt;0,$S$8&amp;$S$9,"")</f>
        <v>XI IIS1, </v>
      </c>
      <c r="T16" s="159" t="str">
        <f>IF(BGJAM!Q14&gt;0,$S$8&amp;$T$9,"")</f>
        <v>XI IIS2, </v>
      </c>
      <c r="U16" s="159" t="str">
        <f>IF(BGJAM!R14&gt;0,$S$8&amp;$U$9,"")</f>
        <v>XI IIS3, </v>
      </c>
      <c r="V16" s="159" t="str">
        <f>IF(BGJAM!S14&gt;0,$S$8&amp;$V$9,"")</f>
        <v>XI IIS4, </v>
      </c>
      <c r="W16" s="159">
        <f>IF(BGJAM!T14&gt;0,$W$8&amp;$W$9,"")</f>
      </c>
      <c r="X16" s="159">
        <f>IF(BGJAM!U14&gt;0,$W$8&amp;$X$9,"")</f>
      </c>
      <c r="Y16" s="159">
        <f>IF(BGJAM!V14&gt;0,$W$8&amp;$Y$9,"")</f>
      </c>
      <c r="Z16" s="159">
        <f>IF(BGJAM!W14&gt;0,$Z$8&amp;$Z$9,"")</f>
      </c>
      <c r="AA16" s="159">
        <f>IF(BGJAM!X14&gt;0,$Z$8&amp;$AA$9,"")</f>
      </c>
      <c r="AB16" s="159">
        <f>IF(BGJAM!Y14&gt;0,$Z$8&amp;$AB$9,"")</f>
      </c>
      <c r="AC16" s="159">
        <f>IF(BGJAM!Z14&gt;0,$Z$8&amp;$AC$9,"")</f>
      </c>
      <c r="AD16" s="159">
        <f t="shared" si="1"/>
        <v>0</v>
      </c>
      <c r="AE16" s="159" t="e">
        <f>#REF!</f>
        <v>#REF!</v>
      </c>
      <c r="AF16" s="159" t="e">
        <f t="shared" si="2"/>
        <v>#REF!</v>
      </c>
      <c r="AG16" s="160" t="s">
        <v>315</v>
      </c>
      <c r="AH16" s="162" t="s">
        <v>312</v>
      </c>
      <c r="AI16" s="153" t="s">
        <v>317</v>
      </c>
    </row>
    <row r="17" spans="1:35" ht="25.5">
      <c r="A17" s="157">
        <v>8</v>
      </c>
      <c r="B17" s="157" t="s">
        <v>112</v>
      </c>
      <c r="C17" s="161" t="s">
        <v>44</v>
      </c>
      <c r="D17" s="161" t="s">
        <v>45</v>
      </c>
      <c r="E17" s="158">
        <f>BGJAM!E15</f>
        <v>7</v>
      </c>
      <c r="F17" s="160" t="str">
        <f t="shared" si="0"/>
        <v>XI MIA1, XI MIA2, XI MIA3, XI IIS1, XI IIS2, XI IIS3, XI IIS4, </v>
      </c>
      <c r="G17" s="160"/>
      <c r="H17" s="160"/>
      <c r="I17" s="159">
        <f>IF(BGJAM!F15&gt;0,$I$8&amp;$I$9,"")</f>
      </c>
      <c r="J17" s="159">
        <f>IF(BGJAM!G15&gt;0,$I$8&amp;$J$9,"")</f>
      </c>
      <c r="K17" s="159">
        <f>IF(BGJAM!H15&gt;0,$I$8&amp;$K$9,"")</f>
      </c>
      <c r="L17" s="159">
        <f>IF(BGJAM!I15&gt;0,$L$8&amp;$L$9,"")</f>
      </c>
      <c r="M17" s="159">
        <f>IF(BGJAM!J15&gt;0,$L$8&amp;$M$9,"")</f>
      </c>
      <c r="N17" s="159">
        <f>IF(BGJAM!K15&gt;0,$L$8&amp;$N$9,"")</f>
      </c>
      <c r="O17" s="159">
        <f>IF(BGJAM!L15&gt;0,$L$8&amp;$O$9,"")</f>
      </c>
      <c r="P17" s="167" t="str">
        <f>IF(BGJAM!M15&gt;0,$P$8&amp;$P$9,"")</f>
        <v>XI MIA1, </v>
      </c>
      <c r="Q17" s="167" t="str">
        <f>IF(BGJAM!N15&gt;0,$P$8&amp;$Q$9,"")</f>
        <v>XI MIA2, </v>
      </c>
      <c r="R17" s="167" t="str">
        <f>IF(BGJAM!O15&gt;0,$P$8&amp;$R$9,"")</f>
        <v>XI MIA3, </v>
      </c>
      <c r="S17" s="159" t="str">
        <f>IF(BGJAM!P15&gt;0,$S$8&amp;$S$9,"")</f>
        <v>XI IIS1, </v>
      </c>
      <c r="T17" s="159" t="str">
        <f>IF(BGJAM!Q15&gt;0,$S$8&amp;$T$9,"")</f>
        <v>XI IIS2, </v>
      </c>
      <c r="U17" s="159" t="str">
        <f>IF(BGJAM!R15&gt;0,$S$8&amp;$U$9,"")</f>
        <v>XI IIS3, </v>
      </c>
      <c r="V17" s="159" t="str">
        <f>IF(BGJAM!S15&gt;0,$S$8&amp;$V$9,"")</f>
        <v>XI IIS4, </v>
      </c>
      <c r="W17" s="159">
        <f>IF(BGJAM!T15&gt;0,$W$8&amp;$W$9,"")</f>
      </c>
      <c r="X17" s="159">
        <f>IF(BGJAM!U15&gt;0,$W$8&amp;$X$9,"")</f>
      </c>
      <c r="Y17" s="159">
        <f>IF(BGJAM!V15&gt;0,$W$8&amp;$Y$9,"")</f>
      </c>
      <c r="Z17" s="159">
        <f>IF(BGJAM!W15&gt;0,$Z$8&amp;$Z$9,"")</f>
      </c>
      <c r="AA17" s="159">
        <f>IF(BGJAM!X15&gt;0,$Z$8&amp;$AA$9,"")</f>
      </c>
      <c r="AB17" s="159">
        <f>IF(BGJAM!Y15&gt;0,$Z$8&amp;$AB$9,"")</f>
      </c>
      <c r="AC17" s="159">
        <f>IF(BGJAM!Z15&gt;0,$Z$8&amp;$AC$9,"")</f>
      </c>
      <c r="AD17" s="159">
        <f t="shared" si="1"/>
        <v>0</v>
      </c>
      <c r="AE17" s="159"/>
      <c r="AF17" s="159">
        <f t="shared" si="2"/>
        <v>0</v>
      </c>
      <c r="AG17" s="160" t="s">
        <v>283</v>
      </c>
      <c r="AH17" s="162"/>
      <c r="AI17" s="153" t="s">
        <v>318</v>
      </c>
    </row>
    <row r="18" spans="1:35" ht="25.5">
      <c r="A18" s="157">
        <v>9</v>
      </c>
      <c r="B18" s="157" t="s">
        <v>113</v>
      </c>
      <c r="C18" s="161" t="s">
        <v>104</v>
      </c>
      <c r="D18" s="161" t="s">
        <v>45</v>
      </c>
      <c r="E18" s="158">
        <f>BGJAM!E16</f>
        <v>7</v>
      </c>
      <c r="F18" s="160" t="str">
        <f t="shared" si="0"/>
        <v>XII MIA1, XII MIA2, XII MIA3, XII IIS1, XII IIS2, XII IIS3, XII IIS4, </v>
      </c>
      <c r="G18" s="160"/>
      <c r="H18" s="160"/>
      <c r="I18" s="159">
        <f>IF(BGJAM!F16&gt;0,$I$8&amp;$I$9,"")</f>
      </c>
      <c r="J18" s="159">
        <f>IF(BGJAM!G16&gt;0,$I$8&amp;$J$9,"")</f>
      </c>
      <c r="K18" s="159">
        <f>IF(BGJAM!H16&gt;0,$I$8&amp;$K$9,"")</f>
      </c>
      <c r="L18" s="159">
        <f>IF(BGJAM!I16&gt;0,$L$8&amp;$L$9,"")</f>
      </c>
      <c r="M18" s="159">
        <f>IF(BGJAM!J16&gt;0,$L$8&amp;$M$9,"")</f>
      </c>
      <c r="N18" s="159">
        <f>IF(BGJAM!K16&gt;0,$L$8&amp;$N$9,"")</f>
      </c>
      <c r="O18" s="159">
        <f>IF(BGJAM!L16&gt;0,$L$8&amp;$O$9,"")</f>
      </c>
      <c r="P18" s="167">
        <f>IF(BGJAM!M16&gt;0,$P$8&amp;$P$9,"")</f>
      </c>
      <c r="Q18" s="167">
        <f>IF(BGJAM!N16&gt;0,$P$8&amp;$Q$9,"")</f>
      </c>
      <c r="R18" s="167">
        <f>IF(BGJAM!O16&gt;0,$P$8&amp;$R$9,"")</f>
      </c>
      <c r="S18" s="159">
        <f>IF(BGJAM!P16&gt;0,$S$8&amp;$S$9,"")</f>
      </c>
      <c r="T18" s="159">
        <f>IF(BGJAM!Q16&gt;0,$S$8&amp;$T$9,"")</f>
      </c>
      <c r="U18" s="159">
        <f>IF(BGJAM!R16&gt;0,$S$8&amp;$U$9,"")</f>
      </c>
      <c r="V18" s="159">
        <f>IF(BGJAM!S16&gt;0,$S$8&amp;$V$9,"")</f>
      </c>
      <c r="W18" s="159" t="str">
        <f>IF(BGJAM!T16&gt;0,$W$8&amp;$W$9,"")</f>
        <v>XII MIA1, </v>
      </c>
      <c r="X18" s="159" t="str">
        <f>IF(BGJAM!U16&gt;0,$W$8&amp;$X$9,"")</f>
        <v>XII MIA2, </v>
      </c>
      <c r="Y18" s="159" t="str">
        <f>IF(BGJAM!V16&gt;0,$W$8&amp;$Y$9,"")</f>
        <v>XII MIA3, </v>
      </c>
      <c r="Z18" s="159" t="str">
        <f>IF(BGJAM!W16&gt;0,$Z$8&amp;$Z$9,"")</f>
        <v>XII IIS1, </v>
      </c>
      <c r="AA18" s="159" t="str">
        <f>IF(BGJAM!X16&gt;0,$Z$8&amp;$AA$9,"")</f>
        <v>XII IIS2, </v>
      </c>
      <c r="AB18" s="159" t="str">
        <f>IF(BGJAM!Y16&gt;0,$Z$8&amp;$AB$9,"")</f>
        <v>XII IIS3, </v>
      </c>
      <c r="AC18" s="159" t="str">
        <f>IF(BGJAM!Z16&gt;0,$Z$8&amp;$AC$9,"")</f>
        <v>XII IIS4, </v>
      </c>
      <c r="AD18" s="159">
        <f t="shared" si="1"/>
        <v>0</v>
      </c>
      <c r="AE18" s="159"/>
      <c r="AF18" s="159">
        <f t="shared" si="2"/>
        <v>0</v>
      </c>
      <c r="AG18" s="160" t="s">
        <v>270</v>
      </c>
      <c r="AH18" s="162"/>
      <c r="AI18" s="153" t="s">
        <v>317</v>
      </c>
    </row>
    <row r="19" spans="1:35" ht="12.75">
      <c r="A19" s="157">
        <v>10</v>
      </c>
      <c r="B19" s="157" t="s">
        <v>114</v>
      </c>
      <c r="C19" s="161" t="s">
        <v>46</v>
      </c>
      <c r="D19" s="161" t="s">
        <v>45</v>
      </c>
      <c r="E19" s="158">
        <f>BGJAM!E17</f>
        <v>3</v>
      </c>
      <c r="F19" s="160" t="str">
        <f t="shared" si="0"/>
        <v>X MIA1, X MIA2, X MIA3, </v>
      </c>
      <c r="G19" s="160"/>
      <c r="H19" s="160"/>
      <c r="I19" s="159" t="str">
        <f>IF(BGJAM!F17&gt;0,$I$8&amp;$I$9,"")</f>
        <v>X MIA1, </v>
      </c>
      <c r="J19" s="159" t="str">
        <f>IF(BGJAM!G17&gt;0,$I$8&amp;$J$9,"")</f>
        <v>X MIA2, </v>
      </c>
      <c r="K19" s="159" t="str">
        <f>IF(BGJAM!H17&gt;0,$I$8&amp;$K$9,"")</f>
        <v>X MIA3, </v>
      </c>
      <c r="L19" s="159">
        <f>IF(BGJAM!I17&gt;0,$L$8&amp;$L$9,"")</f>
      </c>
      <c r="M19" s="159">
        <f>IF(BGJAM!J17&gt;0,$L$8&amp;$M$9,"")</f>
      </c>
      <c r="N19" s="159">
        <f>IF(BGJAM!K17&gt;0,$L$8&amp;$N$9,"")</f>
      </c>
      <c r="O19" s="159">
        <f>IF(BGJAM!L17&gt;0,$L$8&amp;$O$9,"")</f>
      </c>
      <c r="P19" s="167">
        <f>IF(BGJAM!M17&gt;0,$P$8&amp;$P$9,"")</f>
      </c>
      <c r="Q19" s="167">
        <f>IF(BGJAM!N17&gt;0,$P$8&amp;$Q$9,"")</f>
      </c>
      <c r="R19" s="167">
        <f>IF(BGJAM!O17&gt;0,$P$8&amp;$R$9,"")</f>
      </c>
      <c r="S19" s="159">
        <f>IF(BGJAM!P17&gt;0,$S$8&amp;$S$9,"")</f>
      </c>
      <c r="T19" s="159">
        <f>IF(BGJAM!Q17&gt;0,$S$8&amp;$T$9,"")</f>
      </c>
      <c r="U19" s="159">
        <f>IF(BGJAM!R17&gt;0,$S$8&amp;$U$9,"")</f>
      </c>
      <c r="V19" s="159">
        <f>IF(BGJAM!S17&gt;0,$S$8&amp;$V$9,"")</f>
      </c>
      <c r="W19" s="159">
        <f>IF(BGJAM!T17&gt;0,$W$8&amp;$W$9,"")</f>
      </c>
      <c r="X19" s="159">
        <f>IF(BGJAM!U17&gt;0,$W$8&amp;$X$9,"")</f>
      </c>
      <c r="Y19" s="159">
        <f>IF(BGJAM!V17&gt;0,$W$8&amp;$Y$9,"")</f>
      </c>
      <c r="Z19" s="159">
        <f>IF(BGJAM!W17&gt;0,$Z$8&amp;$Z$9,"")</f>
      </c>
      <c r="AA19" s="159">
        <f>IF(BGJAM!X17&gt;0,$Z$8&amp;$AA$9,"")</f>
      </c>
      <c r="AB19" s="159">
        <f>IF(BGJAM!Y17&gt;0,$Z$8&amp;$AB$9,"")</f>
      </c>
      <c r="AC19" s="159">
        <f>IF(BGJAM!Z17&gt;0,$Z$8&amp;$AC$9,"")</f>
      </c>
      <c r="AD19" s="159">
        <f t="shared" si="1"/>
        <v>0</v>
      </c>
      <c r="AE19" s="159"/>
      <c r="AF19" s="159">
        <f t="shared" si="2"/>
        <v>0</v>
      </c>
      <c r="AG19" s="160" t="s">
        <v>287</v>
      </c>
      <c r="AH19" s="162" t="s">
        <v>312</v>
      </c>
      <c r="AI19" s="153" t="s">
        <v>318</v>
      </c>
    </row>
    <row r="20" spans="1:35" ht="12.75">
      <c r="A20" s="157">
        <v>11</v>
      </c>
      <c r="B20" s="157" t="s">
        <v>115</v>
      </c>
      <c r="C20" s="161" t="s">
        <v>47</v>
      </c>
      <c r="D20" s="161" t="s">
        <v>45</v>
      </c>
      <c r="E20" s="158">
        <f>BGJAM!E18</f>
        <v>4</v>
      </c>
      <c r="F20" s="160" t="str">
        <f t="shared" si="0"/>
        <v>X IIS1, X IIS2, X IIS3, X IIS4, </v>
      </c>
      <c r="G20" s="160"/>
      <c r="H20" s="160"/>
      <c r="I20" s="159">
        <f>IF(BGJAM!F18&gt;0,$I$8&amp;$I$9,"")</f>
      </c>
      <c r="J20" s="159">
        <f>IF(BGJAM!G18&gt;0,$I$8&amp;$J$9,"")</f>
      </c>
      <c r="K20" s="159">
        <f>IF(BGJAM!H18&gt;0,$I$8&amp;$K$9,"")</f>
      </c>
      <c r="L20" s="159" t="str">
        <f>IF(BGJAM!I18&gt;0,$L$8&amp;$L$9,"")</f>
        <v>X IIS1, </v>
      </c>
      <c r="M20" s="159" t="str">
        <f>IF(BGJAM!J18&gt;0,$L$8&amp;$M$9,"")</f>
        <v>X IIS2, </v>
      </c>
      <c r="N20" s="159" t="str">
        <f>IF(BGJAM!K18&gt;0,$L$8&amp;$N$9,"")</f>
        <v>X IIS3, </v>
      </c>
      <c r="O20" s="159" t="str">
        <f>IF(BGJAM!L18&gt;0,$L$8&amp;$O$9,"")</f>
        <v>X IIS4, </v>
      </c>
      <c r="P20" s="167">
        <f>IF(BGJAM!M18&gt;0,$P$8&amp;$P$9,"")</f>
      </c>
      <c r="Q20" s="167">
        <f>IF(BGJAM!N18&gt;0,$P$8&amp;$Q$9,"")</f>
      </c>
      <c r="R20" s="167">
        <f>IF(BGJAM!O18&gt;0,$P$8&amp;$R$9,"")</f>
      </c>
      <c r="S20" s="159">
        <f>IF(BGJAM!P18&gt;0,$S$8&amp;$S$9,"")</f>
      </c>
      <c r="T20" s="159">
        <f>IF(BGJAM!Q18&gt;0,$S$8&amp;$T$9,"")</f>
      </c>
      <c r="U20" s="159">
        <f>IF(BGJAM!R18&gt;0,$S$8&amp;$U$9,"")</f>
      </c>
      <c r="V20" s="159">
        <f>IF(BGJAM!S18&gt;0,$S$8&amp;$V$9,"")</f>
      </c>
      <c r="W20" s="159">
        <f>IF(BGJAM!T18&gt;0,$W$8&amp;$W$9,"")</f>
      </c>
      <c r="X20" s="159">
        <f>IF(BGJAM!U18&gt;0,$W$8&amp;$X$9,"")</f>
      </c>
      <c r="Y20" s="159">
        <f>IF(BGJAM!V18&gt;0,$W$8&amp;$Y$9,"")</f>
      </c>
      <c r="Z20" s="159">
        <f>IF(BGJAM!W18&gt;0,$Z$8&amp;$Z$9,"")</f>
      </c>
      <c r="AA20" s="159">
        <f>IF(BGJAM!X18&gt;0,$Z$8&amp;$AA$9,"")</f>
      </c>
      <c r="AB20" s="159">
        <f>IF(BGJAM!Y18&gt;0,$Z$8&amp;$AB$9,"")</f>
      </c>
      <c r="AC20" s="159">
        <f>IF(BGJAM!Z18&gt;0,$Z$8&amp;$AC$9,"")</f>
      </c>
      <c r="AD20" s="159">
        <f t="shared" si="1"/>
        <v>0</v>
      </c>
      <c r="AE20" s="159"/>
      <c r="AF20" s="159">
        <f t="shared" si="2"/>
        <v>0</v>
      </c>
      <c r="AG20" s="160" t="s">
        <v>292</v>
      </c>
      <c r="AH20" s="162" t="s">
        <v>312</v>
      </c>
      <c r="AI20" s="153" t="s">
        <v>317</v>
      </c>
    </row>
    <row r="21" spans="1:35" ht="51">
      <c r="A21" s="157">
        <v>12</v>
      </c>
      <c r="B21" s="157" t="s">
        <v>48</v>
      </c>
      <c r="C21" s="161" t="s">
        <v>182</v>
      </c>
      <c r="D21" s="161" t="s">
        <v>271</v>
      </c>
      <c r="E21" s="158">
        <f>BGJAM!E19</f>
        <v>14</v>
      </c>
      <c r="F21" s="160" t="str">
        <f t="shared" si="0"/>
        <v>XI MIA1, XI MIA2, XI MIA3, XI IIS1, XI IIS2, XI IIS3, XI IIS4, XII MIA1, XII MIA2, XII MIA3, XII IIS1, XII IIS2, XII IIS3, XII IIS4, </v>
      </c>
      <c r="G21" s="160"/>
      <c r="H21" s="160"/>
      <c r="I21" s="159">
        <f>IF(BGJAM!F19&gt;0,$I$8&amp;$I$9,"")</f>
      </c>
      <c r="J21" s="159">
        <f>IF(BGJAM!G19&gt;0,$I$8&amp;$J$9,"")</f>
      </c>
      <c r="K21" s="159">
        <f>IF(BGJAM!H19&gt;0,$I$8&amp;$K$9,"")</f>
      </c>
      <c r="L21" s="159">
        <f>IF(BGJAM!I19&gt;0,$L$8&amp;$L$9,"")</f>
      </c>
      <c r="M21" s="159">
        <f>IF(BGJAM!J19&gt;0,$L$8&amp;$M$9,"")</f>
      </c>
      <c r="N21" s="159">
        <f>IF(BGJAM!K19&gt;0,$L$8&amp;$N$9,"")</f>
      </c>
      <c r="O21" s="159">
        <f>IF(BGJAM!L19&gt;0,$L$8&amp;$O$9,"")</f>
      </c>
      <c r="P21" s="167" t="str">
        <f>IF(BGJAM!M19&gt;0,$P$8&amp;$P$9,"")</f>
        <v>XI MIA1, </v>
      </c>
      <c r="Q21" s="167" t="str">
        <f>IF(BGJAM!N19&gt;0,$P$8&amp;$Q$9,"")</f>
        <v>XI MIA2, </v>
      </c>
      <c r="R21" s="167" t="str">
        <f>IF(BGJAM!O19&gt;0,$P$8&amp;$R$9,"")</f>
        <v>XI MIA3, </v>
      </c>
      <c r="S21" s="159" t="str">
        <f>IF(BGJAM!P19&gt;0,$S$8&amp;$S$9,"")</f>
        <v>XI IIS1, </v>
      </c>
      <c r="T21" s="159" t="str">
        <f>IF(BGJAM!Q19&gt;0,$S$8&amp;$T$9,"")</f>
        <v>XI IIS2, </v>
      </c>
      <c r="U21" s="159" t="str">
        <f>IF(BGJAM!R19&gt;0,$S$8&amp;$U$9,"")</f>
        <v>XI IIS3, </v>
      </c>
      <c r="V21" s="159" t="str">
        <f>IF(BGJAM!S19&gt;0,$S$8&amp;$V$9,"")</f>
        <v>XI IIS4, </v>
      </c>
      <c r="W21" s="159" t="str">
        <f>IF(BGJAM!T19&gt;0,$W$8&amp;$W$9,"")</f>
        <v>XII MIA1, </v>
      </c>
      <c r="X21" s="159" t="str">
        <f>IF(BGJAM!U19&gt;0,$W$8&amp;$X$9,"")</f>
        <v>XII MIA2, </v>
      </c>
      <c r="Y21" s="159" t="str">
        <f>IF(BGJAM!V19&gt;0,$W$8&amp;$Y$9,"")</f>
        <v>XII MIA3, </v>
      </c>
      <c r="Z21" s="159" t="str">
        <f>IF(BGJAM!W19&gt;0,$Z$8&amp;$Z$9,"")</f>
        <v>XII IIS1, </v>
      </c>
      <c r="AA21" s="159" t="str">
        <f>IF(BGJAM!X19&gt;0,$Z$8&amp;$AA$9,"")</f>
        <v>XII IIS2, </v>
      </c>
      <c r="AB21" s="159" t="str">
        <f>IF(BGJAM!Y19&gt;0,$Z$8&amp;$AB$9,"")</f>
        <v>XII IIS3, </v>
      </c>
      <c r="AC21" s="159" t="str">
        <f>IF(BGJAM!Z19&gt;0,$Z$8&amp;$AC$9,"")</f>
        <v>XII IIS4, </v>
      </c>
      <c r="AD21" s="159">
        <f t="shared" si="1"/>
        <v>0</v>
      </c>
      <c r="AE21" s="159"/>
      <c r="AF21" s="159">
        <f t="shared" si="2"/>
        <v>0</v>
      </c>
      <c r="AG21" s="160" t="s">
        <v>234</v>
      </c>
      <c r="AH21" s="162"/>
      <c r="AI21" s="153" t="s">
        <v>317</v>
      </c>
    </row>
    <row r="22" spans="1:35" ht="25.5">
      <c r="A22" s="157">
        <v>13</v>
      </c>
      <c r="B22" s="157" t="s">
        <v>49</v>
      </c>
      <c r="C22" s="161" t="s">
        <v>226</v>
      </c>
      <c r="D22" s="161" t="s">
        <v>227</v>
      </c>
      <c r="E22" s="158">
        <f>BGJAM!E21</f>
        <v>7</v>
      </c>
      <c r="F22" s="160" t="str">
        <f t="shared" si="0"/>
        <v>X MIA1, X MIA2, X MIA3, X IIS1, X IIS2, X IIS3, X IIS4, </v>
      </c>
      <c r="G22" s="160" t="str">
        <f>D23</f>
        <v>Sejarah Minat</v>
      </c>
      <c r="H22" s="160" t="str">
        <f>F23</f>
        <v>XI IIS1, XI IIS2, XI IIS3, XI IIS4, XII IIS1, XII IIS2, XII IIS3, XII IIS4, </v>
      </c>
      <c r="I22" s="159" t="str">
        <f>IF(BGJAM!F21&gt;0,$I$8&amp;$I$9,"")</f>
        <v>X MIA1, </v>
      </c>
      <c r="J22" s="159" t="str">
        <f>IF(BGJAM!G21&gt;0,$I$8&amp;$J$9,"")</f>
        <v>X MIA2, </v>
      </c>
      <c r="K22" s="159" t="str">
        <f>IF(BGJAM!H21&gt;0,$I$8&amp;$K$9,"")</f>
        <v>X MIA3, </v>
      </c>
      <c r="L22" s="159" t="str">
        <f>IF(BGJAM!I21&gt;0,$L$8&amp;$L$9,"")</f>
        <v>X IIS1, </v>
      </c>
      <c r="M22" s="159" t="str">
        <f>IF(BGJAM!J21&gt;0,$L$8&amp;$M$9,"")</f>
        <v>X IIS2, </v>
      </c>
      <c r="N22" s="159" t="str">
        <f>IF(BGJAM!K21&gt;0,$L$8&amp;$N$9,"")</f>
        <v>X IIS3, </v>
      </c>
      <c r="O22" s="159" t="str">
        <f>IF(BGJAM!L21&gt;0,$L$8&amp;$O$9,"")</f>
        <v>X IIS4, </v>
      </c>
      <c r="P22" s="167">
        <f>IF(BGJAM!M21&gt;0,$P$8&amp;$P$9,"")</f>
      </c>
      <c r="Q22" s="167">
        <f>IF(BGJAM!N21&gt;0,$P$8&amp;$Q$9,"")</f>
      </c>
      <c r="R22" s="167">
        <f>IF(BGJAM!O21&gt;0,$P$8&amp;$R$9,"")</f>
      </c>
      <c r="S22" s="159">
        <f>IF(BGJAM!P21&gt;0,$S$8&amp;$S$9,"")</f>
      </c>
      <c r="T22" s="159">
        <f>IF(BGJAM!Q21&gt;0,$S$8&amp;$T$9,"")</f>
      </c>
      <c r="U22" s="159">
        <f>IF(BGJAM!R21&gt;0,$S$8&amp;$U$9,"")</f>
      </c>
      <c r="V22" s="159">
        <f>IF(BGJAM!S21&gt;0,$S$8&amp;$V$9,"")</f>
      </c>
      <c r="W22" s="159">
        <f>IF(BGJAM!T21&gt;0,$W$8&amp;$W$9,"")</f>
      </c>
      <c r="X22" s="159">
        <f>IF(BGJAM!U21&gt;0,$W$8&amp;$X$9,"")</f>
      </c>
      <c r="Y22" s="159">
        <f>IF(BGJAM!V21&gt;0,$W$8&amp;$Y$9,"")</f>
      </c>
      <c r="Z22" s="159">
        <f>IF(BGJAM!W21&gt;0,$Z$8&amp;$Z$9,"")</f>
      </c>
      <c r="AA22" s="159">
        <f>IF(BGJAM!X21&gt;0,$Z$8&amp;$AA$9,"")</f>
      </c>
      <c r="AB22" s="159">
        <f>IF(BGJAM!Y21&gt;0,$Z$8&amp;$AB$9,"")</f>
      </c>
      <c r="AC22" s="159">
        <f>IF(BGJAM!Z21&gt;0,$Z$8&amp;$AC$9,"")</f>
      </c>
      <c r="AD22" s="159">
        <f t="shared" si="1"/>
        <v>0</v>
      </c>
      <c r="AE22" s="159"/>
      <c r="AF22" s="159">
        <f>AD22+AD23</f>
        <v>0</v>
      </c>
      <c r="AG22" s="160" t="s">
        <v>294</v>
      </c>
      <c r="AH22" s="162"/>
      <c r="AI22" s="153" t="s">
        <v>318</v>
      </c>
    </row>
    <row r="23" spans="1:34" ht="25.5">
      <c r="A23" s="165"/>
      <c r="B23" s="157"/>
      <c r="C23" s="161"/>
      <c r="D23" s="161" t="s">
        <v>262</v>
      </c>
      <c r="E23" s="158">
        <f>BGJAM!E22</f>
        <v>8</v>
      </c>
      <c r="F23" s="160" t="str">
        <f t="shared" si="0"/>
        <v>XI IIS1, XI IIS2, XI IIS3, XI IIS4, XII IIS1, XII IIS2, XII IIS3, XII IIS4, </v>
      </c>
      <c r="G23" s="160"/>
      <c r="H23" s="160"/>
      <c r="I23" s="159">
        <f>IF(BGJAM!F22&gt;0,$I$8&amp;$I$9,"")</f>
      </c>
      <c r="J23" s="159">
        <f>IF(BGJAM!G22&gt;0,$I$8&amp;$J$9,"")</f>
      </c>
      <c r="K23" s="159">
        <f>IF(BGJAM!H22&gt;0,$I$8&amp;$K$9,"")</f>
      </c>
      <c r="L23" s="159">
        <f>IF(BGJAM!I22&gt;0,$L$8&amp;$L$9,"")</f>
      </c>
      <c r="M23" s="159">
        <f>IF(BGJAM!J22&gt;0,$L$8&amp;$M$9,"")</f>
      </c>
      <c r="N23" s="159">
        <f>IF(BGJAM!K22&gt;0,$L$8&amp;$N$9,"")</f>
      </c>
      <c r="O23" s="159">
        <f>IF(BGJAM!L22&gt;0,$L$8&amp;$O$9,"")</f>
      </c>
      <c r="P23" s="167">
        <f>IF(BGJAM!M22&gt;0,$P$8&amp;$P$9,"")</f>
      </c>
      <c r="Q23" s="167">
        <f>IF(BGJAM!N22&gt;0,$P$8&amp;$Q$9,"")</f>
      </c>
      <c r="R23" s="167">
        <f>IF(BGJAM!O22&gt;0,$P$8&amp;$R$9,"")</f>
      </c>
      <c r="S23" s="159" t="str">
        <f>IF(BGJAM!P22&gt;0,$S$8&amp;$S$9,"")</f>
        <v>XI IIS1, </v>
      </c>
      <c r="T23" s="159" t="str">
        <f>IF(BGJAM!Q22&gt;0,$S$8&amp;$T$9,"")</f>
        <v>XI IIS2, </v>
      </c>
      <c r="U23" s="159" t="str">
        <f>IF(BGJAM!R22&gt;0,$S$8&amp;$U$9,"")</f>
        <v>XI IIS3, </v>
      </c>
      <c r="V23" s="159" t="str">
        <f>IF(BGJAM!S22&gt;0,$S$8&amp;$V$9,"")</f>
        <v>XI IIS4, </v>
      </c>
      <c r="W23" s="159">
        <f>IF(BGJAM!T22&gt;0,$W$8&amp;$W$9,"")</f>
      </c>
      <c r="X23" s="159">
        <f>IF(BGJAM!U22&gt;0,$W$8&amp;$X$9,"")</f>
      </c>
      <c r="Y23" s="159">
        <f>IF(BGJAM!V22&gt;0,$W$8&amp;$Y$9,"")</f>
      </c>
      <c r="Z23" s="159" t="str">
        <f>IF(BGJAM!W22&gt;0,$Z$8&amp;$Z$9,"")</f>
        <v>XII IIS1, </v>
      </c>
      <c r="AA23" s="159" t="str">
        <f>IF(BGJAM!X22&gt;0,$Z$8&amp;$AA$9,"")</f>
        <v>XII IIS2, </v>
      </c>
      <c r="AB23" s="159" t="str">
        <f>IF(BGJAM!Y22&gt;0,$Z$8&amp;$AB$9,"")</f>
        <v>XII IIS3, </v>
      </c>
      <c r="AC23" s="159" t="str">
        <f>IF(BGJAM!Z22&gt;0,$Z$8&amp;$AC$9,"")</f>
        <v>XII IIS4, </v>
      </c>
      <c r="AD23" s="159">
        <f t="shared" si="1"/>
        <v>0</v>
      </c>
      <c r="AE23" s="159"/>
      <c r="AF23" s="159"/>
      <c r="AG23" s="160"/>
      <c r="AH23" s="162"/>
    </row>
    <row r="24" spans="1:34" ht="15" customHeight="1">
      <c r="A24" s="157">
        <v>14</v>
      </c>
      <c r="B24" s="157" t="s">
        <v>181</v>
      </c>
      <c r="C24" s="161" t="s">
        <v>256</v>
      </c>
      <c r="D24" s="161" t="s">
        <v>262</v>
      </c>
      <c r="E24" s="158">
        <f>BGJAM!E23</f>
        <v>4</v>
      </c>
      <c r="F24" s="160" t="str">
        <f t="shared" si="0"/>
        <v>X IIS1, X IIS2, X IIS3, X IIS4, </v>
      </c>
      <c r="G24" s="160"/>
      <c r="H24" s="160"/>
      <c r="I24" s="159">
        <f>IF(BGJAM!F23&gt;0,$I$8&amp;$I$9,"")</f>
      </c>
      <c r="J24" s="159">
        <f>IF(BGJAM!G23&gt;0,$I$8&amp;$J$9,"")</f>
      </c>
      <c r="K24" s="159">
        <f>IF(BGJAM!H23&gt;0,$I$8&amp;$K$9,"")</f>
      </c>
      <c r="L24" s="159" t="str">
        <f>IF(BGJAM!I23&gt;0,$L$8&amp;$L$9,"")</f>
        <v>X IIS1, </v>
      </c>
      <c r="M24" s="159" t="str">
        <f>IF(BGJAM!J23&gt;0,$L$8&amp;$M$9,"")</f>
        <v>X IIS2, </v>
      </c>
      <c r="N24" s="159" t="str">
        <f>IF(BGJAM!K23&gt;0,$L$8&amp;$N$9,"")</f>
        <v>X IIS3, </v>
      </c>
      <c r="O24" s="159" t="str">
        <f>IF(BGJAM!L23&gt;0,$L$8&amp;$O$9,"")</f>
        <v>X IIS4, </v>
      </c>
      <c r="P24" s="167">
        <f>IF(BGJAM!M23&gt;0,$P$8&amp;$P$9,"")</f>
      </c>
      <c r="Q24" s="167">
        <f>IF(BGJAM!N23&gt;0,$P$8&amp;$Q$9,"")</f>
      </c>
      <c r="R24" s="167">
        <f>IF(BGJAM!O23&gt;0,$P$8&amp;$R$9,"")</f>
      </c>
      <c r="S24" s="159">
        <f>IF(BGJAM!P23&gt;0,$S$8&amp;$S$9,"")</f>
      </c>
      <c r="T24" s="159">
        <f>IF(BGJAM!Q23&gt;0,$S$8&amp;$T$9,"")</f>
      </c>
      <c r="U24" s="159">
        <f>IF(BGJAM!R23&gt;0,$S$8&amp;$U$9,"")</f>
      </c>
      <c r="V24" s="159">
        <f>IF(BGJAM!S23&gt;0,$S$8&amp;$V$9,"")</f>
      </c>
      <c r="W24" s="159">
        <f>IF(BGJAM!T23&gt;0,$W$8&amp;$W$9,"")</f>
      </c>
      <c r="X24" s="159">
        <f>IF(BGJAM!U23&gt;0,$W$8&amp;$X$9,"")</f>
      </c>
      <c r="Y24" s="159">
        <f>IF(BGJAM!V23&gt;0,$W$8&amp;$Y$9,"")</f>
      </c>
      <c r="Z24" s="159">
        <f>IF(BGJAM!W23&gt;0,$Z$8&amp;$Z$9,"")</f>
      </c>
      <c r="AA24" s="159">
        <f>IF(BGJAM!X23&gt;0,$Z$8&amp;$AA$9,"")</f>
      </c>
      <c r="AB24" s="159">
        <f>IF(BGJAM!Y23&gt;0,$Z$8&amp;$AB$9,"")</f>
      </c>
      <c r="AC24" s="159">
        <f>IF(BGJAM!Z23&gt;0,$Z$8&amp;$AC$9,"")</f>
      </c>
      <c r="AD24" s="159">
        <f t="shared" si="1"/>
        <v>0</v>
      </c>
      <c r="AE24" s="159"/>
      <c r="AF24" s="159">
        <f t="shared" si="2"/>
        <v>0</v>
      </c>
      <c r="AH24" s="162"/>
    </row>
    <row r="25" spans="1:35" ht="21" customHeight="1">
      <c r="A25" s="157">
        <v>15</v>
      </c>
      <c r="B25" s="157" t="s">
        <v>272</v>
      </c>
      <c r="C25" s="161" t="s">
        <v>52</v>
      </c>
      <c r="D25" s="161" t="s">
        <v>274</v>
      </c>
      <c r="E25" s="158">
        <f>BGJAM!E24</f>
        <v>0</v>
      </c>
      <c r="F25" s="160">
        <f t="shared" si="0"/>
      </c>
      <c r="G25" s="160" t="str">
        <f>D26</f>
        <v>B.Inggris lintas</v>
      </c>
      <c r="H25" s="160" t="str">
        <f>F26</f>
        <v>XII MIA1, XII MIA2, XII MIA3, XII IIS1, XII IIS2, XII IIS3, XII IIS4, </v>
      </c>
      <c r="I25" s="159">
        <f>IF(BGJAM!F24&gt;0,$I$8&amp;$I$9,"")</f>
      </c>
      <c r="J25" s="159">
        <f>IF(BGJAM!G24&gt;0,$I$8&amp;$J$9,"")</f>
      </c>
      <c r="K25" s="159">
        <f>IF(BGJAM!H24&gt;0,$I$8&amp;$K$9,"")</f>
      </c>
      <c r="L25" s="159">
        <f>IF(BGJAM!I24&gt;0,$L$8&amp;$L$9,"")</f>
      </c>
      <c r="M25" s="159">
        <f>IF(BGJAM!J24&gt;0,$L$8&amp;$M$9,"")</f>
      </c>
      <c r="N25" s="159">
        <f>IF(BGJAM!K24&gt;0,$L$8&amp;$N$9,"")</f>
      </c>
      <c r="O25" s="159">
        <f>IF(BGJAM!L24&gt;0,$L$8&amp;$O$9,"")</f>
      </c>
      <c r="P25" s="167">
        <f>IF(BGJAM!M24&gt;0,$P$8&amp;$P$9,"")</f>
      </c>
      <c r="Q25" s="167">
        <f>IF(BGJAM!N24&gt;0,$P$8&amp;$Q$9,"")</f>
      </c>
      <c r="R25" s="167">
        <f>IF(BGJAM!O24&gt;0,$P$8&amp;$R$9,"")</f>
      </c>
      <c r="S25" s="159">
        <f>IF(BGJAM!P24&gt;0,$S$8&amp;$S$9,"")</f>
      </c>
      <c r="T25" s="159">
        <f>IF(BGJAM!Q24&gt;0,$S$8&amp;$T$9,"")</f>
      </c>
      <c r="U25" s="159">
        <f>IF(BGJAM!R24&gt;0,$S$8&amp;$U$9,"")</f>
      </c>
      <c r="V25" s="159">
        <f>IF(BGJAM!S24&gt;0,$S$8&amp;$V$9,"")</f>
      </c>
      <c r="W25" s="159">
        <f>IF(BGJAM!T24&gt;0,$W$8&amp;$W$9,"")</f>
      </c>
      <c r="X25" s="159">
        <f>IF(BGJAM!U24&gt;0,$W$8&amp;$X$9,"")</f>
      </c>
      <c r="Y25" s="159">
        <f>IF(BGJAM!V24&gt;0,$W$8&amp;$Y$9,"")</f>
      </c>
      <c r="Z25" s="159">
        <f>IF(BGJAM!W24&gt;0,$Z$8&amp;$Z$9,"")</f>
      </c>
      <c r="AA25" s="159">
        <f>IF(BGJAM!X24&gt;0,$Z$8&amp;$AA$9,"")</f>
      </c>
      <c r="AB25" s="159">
        <f>IF(BGJAM!Y24&gt;0,$Z$8&amp;$AB$9,"")</f>
      </c>
      <c r="AC25" s="159">
        <f>IF(BGJAM!Z24&gt;0,$Z$8&amp;$AC$9,"")</f>
      </c>
      <c r="AD25" s="159">
        <f t="shared" si="1"/>
        <v>0</v>
      </c>
      <c r="AE25" s="159"/>
      <c r="AF25" s="159">
        <f>AD25+AD26</f>
        <v>0</v>
      </c>
      <c r="AG25" s="160" t="s">
        <v>277</v>
      </c>
      <c r="AH25" s="162"/>
      <c r="AI25" s="153" t="s">
        <v>317</v>
      </c>
    </row>
    <row r="26" spans="1:34" ht="25.5">
      <c r="A26" s="157"/>
      <c r="B26" s="157"/>
      <c r="C26" s="161"/>
      <c r="D26" s="161" t="s">
        <v>231</v>
      </c>
      <c r="E26" s="158">
        <f>BGJAM!E25</f>
        <v>7</v>
      </c>
      <c r="F26" s="160" t="str">
        <f t="shared" si="0"/>
        <v>XII MIA1, XII MIA2, XII MIA3, XII IIS1, XII IIS2, XII IIS3, XII IIS4, </v>
      </c>
      <c r="G26" s="160"/>
      <c r="H26" s="160"/>
      <c r="I26" s="159">
        <f>IF(BGJAM!F25&gt;0,$I$8&amp;$I$9,"")</f>
      </c>
      <c r="J26" s="159">
        <f>IF(BGJAM!G25&gt;0,$I$8&amp;$J$9,"")</f>
      </c>
      <c r="K26" s="159">
        <f>IF(BGJAM!H25&gt;0,$I$8&amp;$K$9,"")</f>
      </c>
      <c r="L26" s="159">
        <f>IF(BGJAM!I25&gt;0,$L$8&amp;$L$9,"")</f>
      </c>
      <c r="M26" s="159">
        <f>IF(BGJAM!J25&gt;0,$L$8&amp;$M$9,"")</f>
      </c>
      <c r="N26" s="159">
        <f>IF(BGJAM!K25&gt;0,$L$8&amp;$N$9,"")</f>
      </c>
      <c r="O26" s="159">
        <f>IF(BGJAM!L25&gt;0,$L$8&amp;$O$9,"")</f>
      </c>
      <c r="P26" s="167">
        <f>IF(BGJAM!M25&gt;0,$P$8&amp;$P$9,"")</f>
      </c>
      <c r="Q26" s="167">
        <f>IF(BGJAM!N25&gt;0,$P$8&amp;$Q$9,"")</f>
      </c>
      <c r="R26" s="167">
        <f>IF(BGJAM!O25&gt;0,$P$8&amp;$R$9,"")</f>
      </c>
      <c r="S26" s="159">
        <f>IF(BGJAM!P25&gt;0,$S$8&amp;$S$9,"")</f>
      </c>
      <c r="T26" s="159">
        <f>IF(BGJAM!Q25&gt;0,$S$8&amp;$T$9,"")</f>
      </c>
      <c r="U26" s="159">
        <f>IF(BGJAM!R25&gt;0,$S$8&amp;$U$9,"")</f>
      </c>
      <c r="V26" s="159">
        <f>IF(BGJAM!S25&gt;0,$S$8&amp;$V$9,"")</f>
      </c>
      <c r="W26" s="159" t="str">
        <f>IF(BGJAM!T25&gt;0,$W$8&amp;$W$9,"")</f>
        <v>XII MIA1, </v>
      </c>
      <c r="X26" s="159" t="str">
        <f>IF(BGJAM!U25&gt;0,$W$8&amp;$X$9,"")</f>
        <v>XII MIA2, </v>
      </c>
      <c r="Y26" s="159" t="str">
        <f>IF(BGJAM!V25&gt;0,$W$8&amp;$Y$9,"")</f>
        <v>XII MIA3, </v>
      </c>
      <c r="Z26" s="159" t="str">
        <f>IF(BGJAM!W25&gt;0,$Z$8&amp;$Z$9,"")</f>
        <v>XII IIS1, </v>
      </c>
      <c r="AA26" s="159" t="str">
        <f>IF(BGJAM!X25&gt;0,$Z$8&amp;$AA$9,"")</f>
        <v>XII IIS2, </v>
      </c>
      <c r="AB26" s="159" t="str">
        <f>IF(BGJAM!Y25&gt;0,$Z$8&amp;$AB$9,"")</f>
        <v>XII IIS3, </v>
      </c>
      <c r="AC26" s="159" t="str">
        <f>IF(BGJAM!Z25&gt;0,$Z$8&amp;$AC$9,"")</f>
        <v>XII IIS4, </v>
      </c>
      <c r="AD26" s="159">
        <f t="shared" si="1"/>
        <v>0</v>
      </c>
      <c r="AE26" s="159"/>
      <c r="AF26" s="159"/>
      <c r="AG26" s="160"/>
      <c r="AH26" s="162"/>
    </row>
    <row r="27" spans="1:35" ht="25.5">
      <c r="A27" s="157">
        <v>16</v>
      </c>
      <c r="B27" s="157" t="s">
        <v>50</v>
      </c>
      <c r="C27" s="161" t="s">
        <v>53</v>
      </c>
      <c r="D27" s="161" t="s">
        <v>230</v>
      </c>
      <c r="E27" s="158">
        <f>BGJAM!E26</f>
        <v>7</v>
      </c>
      <c r="F27" s="160" t="str">
        <f t="shared" si="0"/>
        <v>XI MIA1, XI MIA2, XI MIA3, XI IIS1, XI IIS2, XI IIS3, XI IIS4, </v>
      </c>
      <c r="G27" s="160" t="str">
        <f>D28</f>
        <v>B.Inggris lintas</v>
      </c>
      <c r="H27" s="160" t="str">
        <f>F28</f>
        <v>X MIA1, X MIA2, X MIA3, X IIS1, X IIS2, X IIS3, X IIS4, </v>
      </c>
      <c r="I27" s="159">
        <f>IF(BGJAM!F26&gt;0,$I$8&amp;$I$9,"")</f>
      </c>
      <c r="J27" s="159">
        <f>IF(BGJAM!G26&gt;0,$I$8&amp;$J$9,"")</f>
      </c>
      <c r="K27" s="159">
        <f>IF(BGJAM!H26&gt;0,$I$8&amp;$K$9,"")</f>
      </c>
      <c r="L27" s="159">
        <f>IF(BGJAM!I26&gt;0,$L$8&amp;$L$9,"")</f>
      </c>
      <c r="M27" s="159">
        <f>IF(BGJAM!J26&gt;0,$L$8&amp;$M$9,"")</f>
      </c>
      <c r="N27" s="159">
        <f>IF(BGJAM!K26&gt;0,$L$8&amp;$N$9,"")</f>
      </c>
      <c r="O27" s="159">
        <f>IF(BGJAM!L26&gt;0,$L$8&amp;$O$9,"")</f>
      </c>
      <c r="P27" s="167" t="str">
        <f>IF(BGJAM!M26&gt;0,$P$8&amp;$P$9,"")</f>
        <v>XI MIA1, </v>
      </c>
      <c r="Q27" s="167" t="str">
        <f>IF(BGJAM!N26&gt;0,$P$8&amp;$Q$9,"")</f>
        <v>XI MIA2, </v>
      </c>
      <c r="R27" s="167" t="str">
        <f>IF(BGJAM!O26&gt;0,$P$8&amp;$R$9,"")</f>
        <v>XI MIA3, </v>
      </c>
      <c r="S27" s="159" t="str">
        <f>IF(BGJAM!P26&gt;0,$S$8&amp;$S$9,"")</f>
        <v>XI IIS1, </v>
      </c>
      <c r="T27" s="159" t="str">
        <f>IF(BGJAM!Q26&gt;0,$S$8&amp;$T$9,"")</f>
        <v>XI IIS2, </v>
      </c>
      <c r="U27" s="159" t="str">
        <f>IF(BGJAM!R26&gt;0,$S$8&amp;$U$9,"")</f>
        <v>XI IIS3, </v>
      </c>
      <c r="V27" s="159" t="str">
        <f>IF(BGJAM!S26&gt;0,$S$8&amp;$V$9,"")</f>
        <v>XI IIS4, </v>
      </c>
      <c r="W27" s="159">
        <f>IF(BGJAM!T26&gt;0,$W$8&amp;$W$9,"")</f>
      </c>
      <c r="X27" s="159">
        <f>IF(BGJAM!U26&gt;0,$W$8&amp;$X$9,"")</f>
      </c>
      <c r="Y27" s="159">
        <f>IF(BGJAM!V26&gt;0,$W$8&amp;$Y$9,"")</f>
      </c>
      <c r="Z27" s="159">
        <f>IF(BGJAM!W26&gt;0,$Z$8&amp;$Z$9,"")</f>
      </c>
      <c r="AA27" s="159">
        <f>IF(BGJAM!X26&gt;0,$Z$8&amp;$AA$9,"")</f>
      </c>
      <c r="AB27" s="159">
        <f>IF(BGJAM!Y26&gt;0,$Z$8&amp;$AB$9,"")</f>
      </c>
      <c r="AC27" s="159">
        <f>IF(BGJAM!Z26&gt;0,$Z$8&amp;$AC$9,"")</f>
      </c>
      <c r="AD27" s="159">
        <f t="shared" si="1"/>
        <v>0</v>
      </c>
      <c r="AE27" s="159"/>
      <c r="AF27" s="159">
        <f>AD27+AD28</f>
        <v>0</v>
      </c>
      <c r="AG27" s="160" t="s">
        <v>314</v>
      </c>
      <c r="AH27" s="162"/>
      <c r="AI27" s="153" t="s">
        <v>317</v>
      </c>
    </row>
    <row r="28" spans="1:34" ht="25.5">
      <c r="A28" s="157"/>
      <c r="B28" s="157"/>
      <c r="C28" s="161"/>
      <c r="D28" s="161" t="s">
        <v>231</v>
      </c>
      <c r="E28" s="158">
        <f>BGJAM!E27</f>
        <v>7</v>
      </c>
      <c r="F28" s="160" t="str">
        <f t="shared" si="0"/>
        <v>X MIA1, X MIA2, X MIA3, X IIS1, X IIS2, X IIS3, X IIS4, </v>
      </c>
      <c r="G28" s="160"/>
      <c r="H28" s="160"/>
      <c r="I28" s="159" t="str">
        <f>IF(BGJAM!F27&gt;0,$I$8&amp;$I$9,"")</f>
        <v>X MIA1, </v>
      </c>
      <c r="J28" s="159" t="str">
        <f>IF(BGJAM!G27&gt;0,$I$8&amp;$J$9,"")</f>
        <v>X MIA2, </v>
      </c>
      <c r="K28" s="159" t="str">
        <f>IF(BGJAM!H27&gt;0,$I$8&amp;$K$9,"")</f>
        <v>X MIA3, </v>
      </c>
      <c r="L28" s="159" t="str">
        <f>IF(BGJAM!I27&gt;0,$L$8&amp;$L$9,"")</f>
        <v>X IIS1, </v>
      </c>
      <c r="M28" s="159" t="str">
        <f>IF(BGJAM!J27&gt;0,$L$8&amp;$M$9,"")</f>
        <v>X IIS2, </v>
      </c>
      <c r="N28" s="159" t="str">
        <f>IF(BGJAM!K27&gt;0,$L$8&amp;$N$9,"")</f>
        <v>X IIS3, </v>
      </c>
      <c r="O28" s="159" t="str">
        <f>IF(BGJAM!L27&gt;0,$L$8&amp;$O$9,"")</f>
        <v>X IIS4, </v>
      </c>
      <c r="P28" s="167">
        <f>IF(BGJAM!M27&gt;0,$P$8&amp;$P$9,"")</f>
      </c>
      <c r="Q28" s="167">
        <f>IF(BGJAM!N27&gt;0,$P$8&amp;$Q$9,"")</f>
      </c>
      <c r="R28" s="167">
        <f>IF(BGJAM!O27&gt;0,$P$8&amp;$R$9,"")</f>
      </c>
      <c r="S28" s="159">
        <f>IF(BGJAM!P27&gt;0,$S$8&amp;$S$9,"")</f>
      </c>
      <c r="T28" s="159">
        <f>IF(BGJAM!Q27&gt;0,$S$8&amp;$T$9,"")</f>
      </c>
      <c r="U28" s="159">
        <f>IF(BGJAM!R27&gt;0,$S$8&amp;$U$9,"")</f>
      </c>
      <c r="V28" s="159">
        <f>IF(BGJAM!S27&gt;0,$S$8&amp;$V$9,"")</f>
      </c>
      <c r="W28" s="159">
        <f>IF(BGJAM!T27&gt;0,$W$8&amp;$W$9,"")</f>
      </c>
      <c r="X28" s="159">
        <f>IF(BGJAM!U27&gt;0,$W$8&amp;$X$9,"")</f>
      </c>
      <c r="Y28" s="159">
        <f>IF(BGJAM!V27&gt;0,$W$8&amp;$Y$9,"")</f>
      </c>
      <c r="Z28" s="159">
        <f>IF(BGJAM!W27&gt;0,$Z$8&amp;$Z$9,"")</f>
      </c>
      <c r="AA28" s="159">
        <f>IF(BGJAM!X27&gt;0,$Z$8&amp;$AA$9,"")</f>
      </c>
      <c r="AB28" s="159">
        <f>IF(BGJAM!Y27&gt;0,$Z$8&amp;$AB$9,"")</f>
      </c>
      <c r="AC28" s="159">
        <f>IF(BGJAM!Z27&gt;0,$Z$8&amp;$AC$9,"")</f>
      </c>
      <c r="AD28" s="159">
        <f t="shared" si="1"/>
        <v>0</v>
      </c>
      <c r="AE28" s="159"/>
      <c r="AF28" s="159"/>
      <c r="AG28" s="160"/>
      <c r="AH28" s="162"/>
    </row>
    <row r="29" spans="1:35" ht="51">
      <c r="A29" s="157">
        <v>17</v>
      </c>
      <c r="B29" s="157" t="s">
        <v>51</v>
      </c>
      <c r="C29" s="161" t="s">
        <v>106</v>
      </c>
      <c r="D29" s="161" t="s">
        <v>230</v>
      </c>
      <c r="E29" s="158">
        <f>BGJAM!E28</f>
        <v>14</v>
      </c>
      <c r="F29" s="160" t="str">
        <f t="shared" si="0"/>
        <v>X MIA1, X MIA2, X MIA3, X IIS1, X IIS2, X IIS3, X IIS4, XII MIA1, XII MIA2, XII MIA3, XII IIS1, XII IIS2, XII IIS3, XII IIS4, </v>
      </c>
      <c r="G29" s="160" t="str">
        <f>D30</f>
        <v>B.Inggris Lintas</v>
      </c>
      <c r="H29" s="160">
        <f>F30</f>
      </c>
      <c r="I29" s="159" t="str">
        <f>IF(BGJAM!F28&gt;0,$I$8&amp;$I$9,"")</f>
        <v>X MIA1, </v>
      </c>
      <c r="J29" s="159" t="str">
        <f>IF(BGJAM!G28&gt;0,$I$8&amp;$J$9,"")</f>
        <v>X MIA2, </v>
      </c>
      <c r="K29" s="159" t="str">
        <f>IF(BGJAM!H28&gt;0,$I$8&amp;$K$9,"")</f>
        <v>X MIA3, </v>
      </c>
      <c r="L29" s="159" t="str">
        <f>IF(BGJAM!I28&gt;0,$L$8&amp;$L$9,"")</f>
        <v>X IIS1, </v>
      </c>
      <c r="M29" s="159" t="str">
        <f>IF(BGJAM!J28&gt;0,$L$8&amp;$M$9,"")</f>
        <v>X IIS2, </v>
      </c>
      <c r="N29" s="159" t="str">
        <f>IF(BGJAM!K28&gt;0,$L$8&amp;$N$9,"")</f>
        <v>X IIS3, </v>
      </c>
      <c r="O29" s="159" t="str">
        <f>IF(BGJAM!L28&gt;0,$L$8&amp;$O$9,"")</f>
        <v>X IIS4, </v>
      </c>
      <c r="P29" s="167">
        <f>IF(BGJAM!M28&gt;0,$P$8&amp;$P$9,"")</f>
      </c>
      <c r="Q29" s="167">
        <f>IF(BGJAM!N28&gt;0,$P$8&amp;$Q$9,"")</f>
      </c>
      <c r="R29" s="167">
        <f>IF(BGJAM!O28&gt;0,$P$8&amp;$R$9,"")</f>
      </c>
      <c r="S29" s="159">
        <f>IF(BGJAM!P28&gt;0,$S$8&amp;$S$9,"")</f>
      </c>
      <c r="T29" s="159">
        <f>IF(BGJAM!Q28&gt;0,$S$8&amp;$T$9,"")</f>
      </c>
      <c r="U29" s="159">
        <f>IF(BGJAM!R28&gt;0,$S$8&amp;$U$9,"")</f>
      </c>
      <c r="V29" s="159">
        <f>IF(BGJAM!S28&gt;0,$S$8&amp;$V$9,"")</f>
      </c>
      <c r="W29" s="159" t="str">
        <f>IF(BGJAM!T28&gt;0,$W$8&amp;$W$9,"")</f>
        <v>XII MIA1, </v>
      </c>
      <c r="X29" s="159" t="str">
        <f>IF(BGJAM!U28&gt;0,$W$8&amp;$X$9,"")</f>
        <v>XII MIA2, </v>
      </c>
      <c r="Y29" s="159" t="str">
        <f>IF(BGJAM!V28&gt;0,$W$8&amp;$Y$9,"")</f>
        <v>XII MIA3, </v>
      </c>
      <c r="Z29" s="159" t="str">
        <f>IF(BGJAM!W28&gt;0,$Z$8&amp;$Z$9,"")</f>
        <v>XII IIS1, </v>
      </c>
      <c r="AA29" s="159" t="str">
        <f>IF(BGJAM!X28&gt;0,$Z$8&amp;$AA$9,"")</f>
        <v>XII IIS2, </v>
      </c>
      <c r="AB29" s="159" t="str">
        <f>IF(BGJAM!Y28&gt;0,$Z$8&amp;$AB$9,"")</f>
        <v>XII IIS3, </v>
      </c>
      <c r="AC29" s="159" t="str">
        <f>IF(BGJAM!Z28&gt;0,$Z$8&amp;$AC$9,"")</f>
        <v>XII IIS4, </v>
      </c>
      <c r="AD29" s="159">
        <f t="shared" si="1"/>
        <v>0</v>
      </c>
      <c r="AE29" s="159"/>
      <c r="AF29" s="159">
        <f>AD29+AD30</f>
        <v>0</v>
      </c>
      <c r="AG29" s="160" t="s">
        <v>295</v>
      </c>
      <c r="AH29" s="162"/>
      <c r="AI29" s="153" t="s">
        <v>317</v>
      </c>
    </row>
    <row r="30" spans="1:34" ht="12.75">
      <c r="A30" s="157"/>
      <c r="B30" s="157"/>
      <c r="C30" s="161"/>
      <c r="D30" s="161" t="s">
        <v>183</v>
      </c>
      <c r="E30" s="158">
        <f>BGJAM!E29</f>
        <v>0</v>
      </c>
      <c r="F30" s="160">
        <f t="shared" si="0"/>
      </c>
      <c r="G30" s="160"/>
      <c r="H30" s="160"/>
      <c r="I30" s="159">
        <f>IF(BGJAM!F29&gt;0,$I$8&amp;$I$9,"")</f>
      </c>
      <c r="J30" s="159">
        <f>IF(BGJAM!G29&gt;0,$I$8&amp;$J$9,"")</f>
      </c>
      <c r="K30" s="159">
        <f>IF(BGJAM!H29&gt;0,$I$8&amp;$K$9,"")</f>
      </c>
      <c r="L30" s="159">
        <f>IF(BGJAM!I29&gt;0,$L$8&amp;$L$9,"")</f>
      </c>
      <c r="M30" s="159">
        <f>IF(BGJAM!J29&gt;0,$L$8&amp;$M$9,"")</f>
      </c>
      <c r="N30" s="159">
        <f>IF(BGJAM!K29&gt;0,$L$8&amp;$N$9,"")</f>
      </c>
      <c r="O30" s="159">
        <f>IF(BGJAM!L29&gt;0,$L$8&amp;$O$9,"")</f>
      </c>
      <c r="P30" s="167">
        <f>IF(BGJAM!M29&gt;0,$P$8&amp;$P$9,"")</f>
      </c>
      <c r="Q30" s="167">
        <f>IF(BGJAM!N29&gt;0,$P$8&amp;$Q$9,"")</f>
      </c>
      <c r="R30" s="167">
        <f>IF(BGJAM!O29&gt;0,$P$8&amp;$R$9,"")</f>
      </c>
      <c r="S30" s="159">
        <f>IF(BGJAM!P29&gt;0,$S$8&amp;$S$9,"")</f>
      </c>
      <c r="T30" s="159">
        <f>IF(BGJAM!Q29&gt;0,$S$8&amp;$T$9,"")</f>
      </c>
      <c r="U30" s="159">
        <f>IF(BGJAM!R29&gt;0,$S$8&amp;$U$9,"")</f>
      </c>
      <c r="V30" s="159">
        <f>IF(BGJAM!S29&gt;0,$S$8&amp;$V$9,"")</f>
      </c>
      <c r="W30" s="159">
        <f>IF(BGJAM!T29&gt;0,$W$8&amp;$W$9,"")</f>
      </c>
      <c r="X30" s="159">
        <f>IF(BGJAM!U29&gt;0,$W$8&amp;$X$9,"")</f>
      </c>
      <c r="Y30" s="159">
        <f>IF(BGJAM!V29&gt;0,$W$8&amp;$Y$9,"")</f>
      </c>
      <c r="Z30" s="159">
        <f>IF(BGJAM!W29&gt;0,$Z$8&amp;$Z$9,"")</f>
      </c>
      <c r="AA30" s="159">
        <f>IF(BGJAM!X29&gt;0,$Z$8&amp;$AA$9,"")</f>
      </c>
      <c r="AB30" s="159">
        <f>IF(BGJAM!Y29&gt;0,$Z$8&amp;$AB$9,"")</f>
      </c>
      <c r="AC30" s="159">
        <f>IF(BGJAM!Z29&gt;0,$Z$8&amp;$AC$9,"")</f>
      </c>
      <c r="AD30" s="159">
        <f t="shared" si="1"/>
        <v>0</v>
      </c>
      <c r="AE30" s="159"/>
      <c r="AF30" s="159"/>
      <c r="AG30" s="160"/>
      <c r="AH30" s="162"/>
    </row>
    <row r="31" spans="1:35" ht="38.25">
      <c r="A31" s="157">
        <v>18</v>
      </c>
      <c r="B31" s="157" t="s">
        <v>54</v>
      </c>
      <c r="C31" s="161" t="s">
        <v>55</v>
      </c>
      <c r="D31" s="161" t="s">
        <v>136</v>
      </c>
      <c r="E31" s="158">
        <f>BGJAM!E30</f>
        <v>11</v>
      </c>
      <c r="F31" s="160" t="str">
        <f t="shared" si="0"/>
        <v>X IIS1, X IIS2, X IIS3, X IIS4, XII MIA1, XII MIA2, XII MIA3, XII IIS1, XII IIS2, XII IIS3, XII IIS4, </v>
      </c>
      <c r="G31" s="160"/>
      <c r="H31" s="160"/>
      <c r="I31" s="159">
        <f>IF(BGJAM!F30&gt;0,$I$8&amp;$I$9,"")</f>
      </c>
      <c r="J31" s="159">
        <f>IF(BGJAM!G30&gt;0,$I$8&amp;$J$9,"")</f>
      </c>
      <c r="K31" s="159">
        <f>IF(BGJAM!H30&gt;0,$I$8&amp;$K$9,"")</f>
      </c>
      <c r="L31" s="159" t="str">
        <f>IF(BGJAM!I30&gt;0,$L$8&amp;$L$9,"")</f>
        <v>X IIS1, </v>
      </c>
      <c r="M31" s="159" t="str">
        <f>IF(BGJAM!J30&gt;0,$L$8&amp;$M$9,"")</f>
        <v>X IIS2, </v>
      </c>
      <c r="N31" s="159" t="str">
        <f>IF(BGJAM!K30&gt;0,$L$8&amp;$N$9,"")</f>
        <v>X IIS3, </v>
      </c>
      <c r="O31" s="159" t="str">
        <f>IF(BGJAM!L30&gt;0,$L$8&amp;$O$9,"")</f>
        <v>X IIS4, </v>
      </c>
      <c r="P31" s="167">
        <f>IF(BGJAM!M30&gt;0,$P$8&amp;$P$9,"")</f>
      </c>
      <c r="Q31" s="167">
        <f>IF(BGJAM!N30&gt;0,$P$8&amp;$Q$9,"")</f>
      </c>
      <c r="R31" s="167">
        <f>IF(BGJAM!O30&gt;0,$P$8&amp;$R$9,"")</f>
      </c>
      <c r="S31" s="159">
        <f>IF(BGJAM!P30&gt;0,$S$8&amp;$S$9,"")</f>
      </c>
      <c r="T31" s="159">
        <f>IF(BGJAM!Q30&gt;0,$S$8&amp;$T$9,"")</f>
      </c>
      <c r="U31" s="159">
        <f>IF(BGJAM!R30&gt;0,$S$8&amp;$U$9,"")</f>
      </c>
      <c r="V31" s="159">
        <f>IF(BGJAM!S30&gt;0,$S$8&amp;$V$9,"")</f>
      </c>
      <c r="W31" s="159" t="str">
        <f>IF(BGJAM!T30&gt;0,$W$8&amp;$W$9,"")</f>
        <v>XII MIA1, </v>
      </c>
      <c r="X31" s="159" t="str">
        <f>IF(BGJAM!U30&gt;0,$W$8&amp;$X$9,"")</f>
        <v>XII MIA2, </v>
      </c>
      <c r="Y31" s="159" t="str">
        <f>IF(BGJAM!V30&gt;0,$W$8&amp;$Y$9,"")</f>
        <v>XII MIA3, </v>
      </c>
      <c r="Z31" s="159" t="str">
        <f>IF(BGJAM!W30&gt;0,$Z$8&amp;$Z$9,"")</f>
        <v>XII IIS1, </v>
      </c>
      <c r="AA31" s="159" t="str">
        <f>IF(BGJAM!X30&gt;0,$Z$8&amp;$AA$9,"")</f>
        <v>XII IIS2, </v>
      </c>
      <c r="AB31" s="159" t="str">
        <f>IF(BGJAM!Y30&gt;0,$Z$8&amp;$AB$9,"")</f>
        <v>XII IIS3, </v>
      </c>
      <c r="AC31" s="159" t="str">
        <f>IF(BGJAM!Z30&gt;0,$Z$8&amp;$AC$9,"")</f>
        <v>XII IIS4, </v>
      </c>
      <c r="AD31" s="159">
        <f t="shared" si="1"/>
        <v>0</v>
      </c>
      <c r="AE31" s="159"/>
      <c r="AF31" s="159">
        <f t="shared" si="2"/>
        <v>0</v>
      </c>
      <c r="AG31" s="160" t="s">
        <v>241</v>
      </c>
      <c r="AH31" s="162"/>
      <c r="AI31" s="153" t="s">
        <v>318</v>
      </c>
    </row>
    <row r="32" spans="1:35" ht="38.25">
      <c r="A32" s="157">
        <v>19</v>
      </c>
      <c r="B32" s="157" t="s">
        <v>56</v>
      </c>
      <c r="C32" s="161" t="s">
        <v>57</v>
      </c>
      <c r="D32" s="161" t="s">
        <v>136</v>
      </c>
      <c r="E32" s="158">
        <f>BGJAM!E31</f>
        <v>10</v>
      </c>
      <c r="F32" s="160" t="str">
        <f t="shared" si="0"/>
        <v>X MIA1, X MIA2, X MIA3, XI MIA1, XI MIA2, XI MIA3, XI IIS1, XI IIS2, XI IIS3, XI IIS4, </v>
      </c>
      <c r="G32" s="160"/>
      <c r="H32" s="160"/>
      <c r="I32" s="159" t="str">
        <f>IF(BGJAM!F31&gt;0,$I$8&amp;$I$9,"")</f>
        <v>X MIA1, </v>
      </c>
      <c r="J32" s="159" t="str">
        <f>IF(BGJAM!G31&gt;0,$I$8&amp;$J$9,"")</f>
        <v>X MIA2, </v>
      </c>
      <c r="K32" s="159" t="str">
        <f>IF(BGJAM!H31&gt;0,$I$8&amp;$K$9,"")</f>
        <v>X MIA3, </v>
      </c>
      <c r="L32" s="159">
        <f>IF(BGJAM!I31&gt;0,$L$8&amp;$L$9,"")</f>
      </c>
      <c r="M32" s="159">
        <f>IF(BGJAM!J31&gt;0,$L$8&amp;$M$9,"")</f>
      </c>
      <c r="N32" s="159">
        <f>IF(BGJAM!K31&gt;0,$L$8&amp;$N$9,"")</f>
      </c>
      <c r="O32" s="159">
        <f>IF(BGJAM!L31&gt;0,$L$8&amp;$O$9,"")</f>
      </c>
      <c r="P32" s="167" t="str">
        <f>IF(BGJAM!M31&gt;0,$P$8&amp;$P$9,"")</f>
        <v>XI MIA1, </v>
      </c>
      <c r="Q32" s="167" t="str">
        <f>IF(BGJAM!N31&gt;0,$P$8&amp;$Q$9,"")</f>
        <v>XI MIA2, </v>
      </c>
      <c r="R32" s="167" t="str">
        <f>IF(BGJAM!O31&gt;0,$P$8&amp;$R$9,"")</f>
        <v>XI MIA3, </v>
      </c>
      <c r="S32" s="159" t="str">
        <f>IF(BGJAM!P31&gt;0,$S$8&amp;$S$9,"")</f>
        <v>XI IIS1, </v>
      </c>
      <c r="T32" s="159" t="str">
        <f>IF(BGJAM!Q31&gt;0,$S$8&amp;$T$9,"")</f>
        <v>XI IIS2, </v>
      </c>
      <c r="U32" s="159" t="str">
        <f>IF(BGJAM!R31&gt;0,$S$8&amp;$U$9,"")</f>
        <v>XI IIS3, </v>
      </c>
      <c r="V32" s="159" t="str">
        <f>IF(BGJAM!S31&gt;0,$S$8&amp;$V$9,"")</f>
        <v>XI IIS4, </v>
      </c>
      <c r="W32" s="159">
        <f>IF(BGJAM!T31&gt;0,$W$8&amp;$W$9,"")</f>
      </c>
      <c r="X32" s="159">
        <f>IF(BGJAM!U31&gt;0,$W$8&amp;$X$9,"")</f>
      </c>
      <c r="Y32" s="159">
        <f>IF(BGJAM!V31&gt;0,$W$8&amp;$Y$9,"")</f>
      </c>
      <c r="Z32" s="159">
        <f>IF(BGJAM!W31&gt;0,$Z$8&amp;$Z$9,"")</f>
      </c>
      <c r="AA32" s="159">
        <f>IF(BGJAM!X31&gt;0,$Z$8&amp;$AA$9,"")</f>
      </c>
      <c r="AB32" s="159">
        <f>IF(BGJAM!Y31&gt;0,$Z$8&amp;$AB$9,"")</f>
      </c>
      <c r="AC32" s="159">
        <f>IF(BGJAM!Z31&gt;0,$Z$8&amp;$AC$9,"")</f>
      </c>
      <c r="AD32" s="159">
        <f t="shared" si="1"/>
        <v>0</v>
      </c>
      <c r="AE32" s="159"/>
      <c r="AF32" s="159">
        <f t="shared" si="2"/>
        <v>0</v>
      </c>
      <c r="AG32" s="160" t="s">
        <v>286</v>
      </c>
      <c r="AH32" s="162"/>
      <c r="AI32" s="153" t="s">
        <v>318</v>
      </c>
    </row>
    <row r="33" spans="1:35" ht="25.5">
      <c r="A33" s="157">
        <v>20</v>
      </c>
      <c r="B33" s="157" t="s">
        <v>58</v>
      </c>
      <c r="C33" s="161" t="s">
        <v>59</v>
      </c>
      <c r="D33" s="161" t="s">
        <v>228</v>
      </c>
      <c r="E33" s="158">
        <f>BGJAM!E32</f>
        <v>7</v>
      </c>
      <c r="F33" s="160" t="str">
        <f t="shared" si="0"/>
        <v>XI MIA1, XI MIA2, XI MIA3, XI IIS1, XI IIS2, XI IIS3, XI IIS4, </v>
      </c>
      <c r="G33" s="160" t="str">
        <f>D34</f>
        <v>Matematika Peminatan</v>
      </c>
      <c r="H33" s="160" t="str">
        <f>F34</f>
        <v>X MIA1, X MIA2, </v>
      </c>
      <c r="I33" s="159">
        <f>IF(BGJAM!F32&gt;0,$I$8&amp;$I$9,"")</f>
      </c>
      <c r="J33" s="159">
        <f>IF(BGJAM!G32&gt;0,$I$8&amp;$J$9,"")</f>
      </c>
      <c r="K33" s="159">
        <f>IF(BGJAM!H32&gt;0,$I$8&amp;$K$9,"")</f>
      </c>
      <c r="L33" s="159">
        <f>IF(BGJAM!I32&gt;0,$L$8&amp;$L$9,"")</f>
      </c>
      <c r="M33" s="159">
        <f>IF(BGJAM!J32&gt;0,$L$8&amp;$M$9,"")</f>
      </c>
      <c r="N33" s="159">
        <f>IF(BGJAM!K32&gt;0,$L$8&amp;$N$9,"")</f>
      </c>
      <c r="O33" s="159">
        <f>IF(BGJAM!L32&gt;0,$L$8&amp;$O$9,"")</f>
      </c>
      <c r="P33" s="167" t="str">
        <f>IF(BGJAM!M32&gt;0,$P$8&amp;$P$9,"")</f>
        <v>XI MIA1, </v>
      </c>
      <c r="Q33" s="167" t="str">
        <f>IF(BGJAM!N32&gt;0,$P$8&amp;$Q$9,"")</f>
        <v>XI MIA2, </v>
      </c>
      <c r="R33" s="167" t="str">
        <f>IF(BGJAM!O32&gt;0,$P$8&amp;$R$9,"")</f>
        <v>XI MIA3, </v>
      </c>
      <c r="S33" s="159" t="str">
        <f>IF(BGJAM!P32&gt;0,$S$8&amp;$S$9,"")</f>
        <v>XI IIS1, </v>
      </c>
      <c r="T33" s="159" t="str">
        <f>IF(BGJAM!Q32&gt;0,$S$8&amp;$T$9,"")</f>
        <v>XI IIS2, </v>
      </c>
      <c r="U33" s="159" t="str">
        <f>IF(BGJAM!R32&gt;0,$S$8&amp;$U$9,"")</f>
        <v>XI IIS3, </v>
      </c>
      <c r="V33" s="159" t="str">
        <f>IF(BGJAM!S32&gt;0,$S$8&amp;$V$9,"")</f>
        <v>XI IIS4, </v>
      </c>
      <c r="W33" s="159">
        <f>IF(BGJAM!T32&gt;0,$W$8&amp;$W$9,"")</f>
      </c>
      <c r="X33" s="159">
        <f>IF(BGJAM!U32&gt;0,$W$8&amp;$X$9,"")</f>
      </c>
      <c r="Y33" s="159">
        <f>IF(BGJAM!V32&gt;0,$W$8&amp;$Y$9,"")</f>
      </c>
      <c r="Z33" s="159">
        <f>IF(BGJAM!W32&gt;0,$Z$8&amp;$Z$9,"")</f>
      </c>
      <c r="AA33" s="159">
        <f>IF(BGJAM!X32&gt;0,$Z$8&amp;$AA$9,"")</f>
      </c>
      <c r="AB33" s="159">
        <f>IF(BGJAM!Y32&gt;0,$Z$8&amp;$AB$9,"")</f>
      </c>
      <c r="AC33" s="159">
        <f>IF(BGJAM!Z32&gt;0,$Z$8&amp;$AC$9,"")</f>
      </c>
      <c r="AD33" s="159">
        <f t="shared" si="1"/>
        <v>0</v>
      </c>
      <c r="AE33" s="159"/>
      <c r="AF33" s="159">
        <f>AD33+AD34</f>
        <v>0</v>
      </c>
      <c r="AG33" s="160" t="s">
        <v>239</v>
      </c>
      <c r="AH33" s="162"/>
      <c r="AI33" s="153" t="s">
        <v>317</v>
      </c>
    </row>
    <row r="34" spans="1:34" ht="12.75">
      <c r="A34" s="157"/>
      <c r="B34" s="157"/>
      <c r="C34" s="161"/>
      <c r="D34" s="161" t="s">
        <v>229</v>
      </c>
      <c r="E34" s="158">
        <f>BGJAM!E33</f>
        <v>2</v>
      </c>
      <c r="F34" s="160" t="str">
        <f t="shared" si="0"/>
        <v>X MIA1, X MIA2, </v>
      </c>
      <c r="G34" s="160"/>
      <c r="H34" s="160"/>
      <c r="I34" s="159" t="str">
        <f>IF(BGJAM!F33&gt;0,$I$8&amp;$I$9,"")</f>
        <v>X MIA1, </v>
      </c>
      <c r="J34" s="159" t="str">
        <f>IF(BGJAM!G33&gt;0,$I$8&amp;$J$9,"")</f>
        <v>X MIA2, </v>
      </c>
      <c r="K34" s="159">
        <f>IF(BGJAM!H33&gt;0,$I$8&amp;$K$9,"")</f>
      </c>
      <c r="L34" s="159">
        <f>IF(BGJAM!I33&gt;0,$L$8&amp;$L$9,"")</f>
      </c>
      <c r="M34" s="159">
        <f>IF(BGJAM!J33&gt;0,$L$8&amp;$M$9,"")</f>
      </c>
      <c r="N34" s="159">
        <f>IF(BGJAM!K33&gt;0,$L$8&amp;$N$9,"")</f>
      </c>
      <c r="O34" s="159">
        <f>IF(BGJAM!L33&gt;0,$L$8&amp;$O$9,"")</f>
      </c>
      <c r="P34" s="167">
        <f>IF(BGJAM!M33&gt;0,$P$8&amp;$P$9,"")</f>
      </c>
      <c r="Q34" s="167">
        <f>IF(BGJAM!N33&gt;0,$P$8&amp;$Q$9,"")</f>
      </c>
      <c r="R34" s="167">
        <f>IF(BGJAM!O33&gt;0,$P$8&amp;$R$9,"")</f>
      </c>
      <c r="S34" s="159">
        <f>IF(BGJAM!P33&gt;0,$S$8&amp;$S$9,"")</f>
      </c>
      <c r="T34" s="159">
        <f>IF(BGJAM!Q33&gt;0,$S$8&amp;$T$9,"")</f>
      </c>
      <c r="U34" s="159">
        <f>IF(BGJAM!R33&gt;0,$S$8&amp;$U$9,"")</f>
      </c>
      <c r="V34" s="159">
        <f>IF(BGJAM!S33&gt;0,$S$8&amp;$V$9,"")</f>
      </c>
      <c r="W34" s="159">
        <f>IF(BGJAM!T33&gt;0,$W$8&amp;$W$9,"")</f>
      </c>
      <c r="X34" s="159">
        <f>IF(BGJAM!U33&gt;0,$W$8&amp;$X$9,"")</f>
      </c>
      <c r="Y34" s="159">
        <f>IF(BGJAM!V33&gt;0,$W$8&amp;$Y$9,"")</f>
      </c>
      <c r="Z34" s="159">
        <f>IF(BGJAM!W33&gt;0,$Z$8&amp;$Z$9,"")</f>
      </c>
      <c r="AA34" s="159">
        <f>IF(BGJAM!X33&gt;0,$Z$8&amp;$AA$9,"")</f>
      </c>
      <c r="AB34" s="159">
        <f>IF(BGJAM!Y33&gt;0,$Z$8&amp;$AB$9,"")</f>
      </c>
      <c r="AC34" s="159">
        <f>IF(BGJAM!Z33&gt;0,$Z$8&amp;$AC$9,"")</f>
      </c>
      <c r="AD34" s="159">
        <f t="shared" si="1"/>
        <v>0</v>
      </c>
      <c r="AE34" s="159"/>
      <c r="AF34" s="159"/>
      <c r="AG34" s="160"/>
      <c r="AH34" s="162"/>
    </row>
    <row r="35" spans="1:36" ht="25.5">
      <c r="A35" s="157">
        <v>21</v>
      </c>
      <c r="B35" s="157" t="s">
        <v>60</v>
      </c>
      <c r="C35" s="161" t="s">
        <v>319</v>
      </c>
      <c r="D35" s="161" t="s">
        <v>335</v>
      </c>
      <c r="E35" s="158">
        <f>BGJAM!E34</f>
        <v>6</v>
      </c>
      <c r="F35" s="160" t="str">
        <f t="shared" si="0"/>
        <v>XI MIA1, XI MIA2, XI MIA3, XII MIA1, XII MIA2, XII MIA3, </v>
      </c>
      <c r="G35" s="160"/>
      <c r="H35" s="160"/>
      <c r="I35" s="159">
        <f>IF(BGJAM!F34&gt;0,$I$8&amp;$I$9,"")</f>
      </c>
      <c r="J35" s="159">
        <f>IF(BGJAM!G34&gt;0,$I$8&amp;$J$9,"")</f>
      </c>
      <c r="K35" s="159">
        <f>IF(BGJAM!H34&gt;0,$I$8&amp;$K$9,"")</f>
      </c>
      <c r="L35" s="159">
        <f>IF(BGJAM!I34&gt;0,$L$8&amp;$L$9,"")</f>
      </c>
      <c r="M35" s="159">
        <f>IF(BGJAM!J34&gt;0,$L$8&amp;$M$9,"")</f>
      </c>
      <c r="N35" s="159">
        <f>IF(BGJAM!K34&gt;0,$L$8&amp;$N$9,"")</f>
      </c>
      <c r="O35" s="159">
        <f>IF(BGJAM!L34&gt;0,$L$8&amp;$O$9,"")</f>
      </c>
      <c r="P35" s="167" t="str">
        <f>IF(BGJAM!M34&gt;0,$P$8&amp;$P$9,"")</f>
        <v>XI MIA1, </v>
      </c>
      <c r="Q35" s="167" t="str">
        <f>IF(BGJAM!N34&gt;0,$P$8&amp;$Q$9,"")</f>
        <v>XI MIA2, </v>
      </c>
      <c r="R35" s="167" t="str">
        <f>IF(BGJAM!O34&gt;0,$P$8&amp;$R$9,"")</f>
        <v>XI MIA3, </v>
      </c>
      <c r="S35" s="159">
        <f>IF(BGJAM!P34&gt;0,$S$8&amp;$S$9,"")</f>
      </c>
      <c r="T35" s="159">
        <f>IF(BGJAM!Q34&gt;0,$S$8&amp;$T$9,"")</f>
      </c>
      <c r="U35" s="159">
        <f>IF(BGJAM!R34&gt;0,$S$8&amp;$U$9,"")</f>
      </c>
      <c r="V35" s="159">
        <f>IF(BGJAM!S34&gt;0,$S$8&amp;$V$9,"")</f>
      </c>
      <c r="W35" s="159" t="str">
        <f>IF(BGJAM!T34&gt;0,$W$8&amp;$W$9,"")</f>
        <v>XII MIA1, </v>
      </c>
      <c r="X35" s="159" t="str">
        <f>IF(BGJAM!U34&gt;0,$W$8&amp;$X$9,"")</f>
        <v>XII MIA2, </v>
      </c>
      <c r="Y35" s="159" t="str">
        <f>IF(BGJAM!V34&gt;0,$W$8&amp;$Y$9,"")</f>
        <v>XII MIA3, </v>
      </c>
      <c r="Z35" s="159">
        <f>IF(BGJAM!W34&gt;0,$Z$8&amp;$Z$9,"")</f>
      </c>
      <c r="AA35" s="159">
        <f>IF(BGJAM!X34&gt;0,$Z$8&amp;$AA$9,"")</f>
      </c>
      <c r="AB35" s="159">
        <f>IF(BGJAM!Y34&gt;0,$Z$8&amp;$AB$9,"")</f>
      </c>
      <c r="AC35" s="159">
        <f>IF(BGJAM!Z34&gt;0,$Z$8&amp;$AC$9,"")</f>
      </c>
      <c r="AD35" s="159">
        <f t="shared" si="1"/>
        <v>0</v>
      </c>
      <c r="AE35" s="159" t="e">
        <f>#REF!</f>
        <v>#REF!</v>
      </c>
      <c r="AF35" s="159" t="e">
        <f t="shared" si="2"/>
        <v>#REF!</v>
      </c>
      <c r="AG35" s="160" t="s">
        <v>280</v>
      </c>
      <c r="AH35" s="162"/>
      <c r="AI35" s="153" t="s">
        <v>318</v>
      </c>
      <c r="AJ35" s="155" t="s">
        <v>49</v>
      </c>
    </row>
    <row r="36" spans="1:35" ht="25.5">
      <c r="A36" s="157">
        <v>22</v>
      </c>
      <c r="B36" s="157" t="s">
        <v>62</v>
      </c>
      <c r="C36" s="161" t="s">
        <v>147</v>
      </c>
      <c r="D36" s="161" t="s">
        <v>228</v>
      </c>
      <c r="E36" s="158">
        <f>BGJAM!E35</f>
        <v>7</v>
      </c>
      <c r="F36" s="160" t="str">
        <f t="shared" si="0"/>
        <v>XII MIA1, XII MIA2, XII MIA3, XII IIS1, XII IIS2, XII IIS3, XII IIS4, </v>
      </c>
      <c r="G36" s="160" t="str">
        <f>D37</f>
        <v>Matematika Peminatan</v>
      </c>
      <c r="H36" s="160" t="str">
        <f>F37</f>
        <v>X MIA3, </v>
      </c>
      <c r="I36" s="159">
        <f>IF(BGJAM!F35&gt;0,$I$8&amp;$I$9,"")</f>
      </c>
      <c r="J36" s="159">
        <f>IF(BGJAM!G35&gt;0,$I$8&amp;$J$9,"")</f>
      </c>
      <c r="K36" s="159">
        <f>IF(BGJAM!H35&gt;0,$I$8&amp;$K$9,"")</f>
      </c>
      <c r="L36" s="159">
        <f>IF(BGJAM!I35&gt;0,$L$8&amp;$L$9,"")</f>
      </c>
      <c r="M36" s="159">
        <f>IF(BGJAM!J35&gt;0,$L$8&amp;$M$9,"")</f>
      </c>
      <c r="N36" s="159">
        <f>IF(BGJAM!K35&gt;0,$L$8&amp;$N$9,"")</f>
      </c>
      <c r="O36" s="159">
        <f>IF(BGJAM!L35&gt;0,$L$8&amp;$O$9,"")</f>
      </c>
      <c r="P36" s="167">
        <f>IF(BGJAM!M35&gt;0,$P$8&amp;$P$9,"")</f>
      </c>
      <c r="Q36" s="167">
        <f>IF(BGJAM!N35&gt;0,$P$8&amp;$Q$9,"")</f>
      </c>
      <c r="R36" s="167">
        <f>IF(BGJAM!O35&gt;0,$P$8&amp;$R$9,"")</f>
      </c>
      <c r="S36" s="159">
        <f>IF(BGJAM!P35&gt;0,$S$8&amp;$S$9,"")</f>
      </c>
      <c r="T36" s="159">
        <f>IF(BGJAM!Q35&gt;0,$S$8&amp;$T$9,"")</f>
      </c>
      <c r="U36" s="159">
        <f>IF(BGJAM!R35&gt;0,$S$8&amp;$U$9,"")</f>
      </c>
      <c r="V36" s="159">
        <f>IF(BGJAM!S35&gt;0,$S$8&amp;$V$9,"")</f>
      </c>
      <c r="W36" s="159" t="str">
        <f>IF(BGJAM!T35&gt;0,$W$8&amp;$W$9,"")</f>
        <v>XII MIA1, </v>
      </c>
      <c r="X36" s="159" t="str">
        <f>IF(BGJAM!U35&gt;0,$W$8&amp;$X$9,"")</f>
        <v>XII MIA2, </v>
      </c>
      <c r="Y36" s="159" t="str">
        <f>IF(BGJAM!V35&gt;0,$W$8&amp;$Y$9,"")</f>
        <v>XII MIA3, </v>
      </c>
      <c r="Z36" s="159" t="str">
        <f>IF(BGJAM!W35&gt;0,$Z$8&amp;$Z$9,"")</f>
        <v>XII IIS1, </v>
      </c>
      <c r="AA36" s="159" t="str">
        <f>IF(BGJAM!X35&gt;0,$Z$8&amp;$AA$9,"")</f>
        <v>XII IIS2, </v>
      </c>
      <c r="AB36" s="159" t="str">
        <f>IF(BGJAM!Y35&gt;0,$Z$8&amp;$AB$9,"")</f>
        <v>XII IIS3, </v>
      </c>
      <c r="AC36" s="159" t="str">
        <f>IF(BGJAM!Z35&gt;0,$Z$8&amp;$AC$9,"")</f>
        <v>XII IIS4, </v>
      </c>
      <c r="AD36" s="159">
        <f t="shared" si="1"/>
        <v>0</v>
      </c>
      <c r="AE36" s="159"/>
      <c r="AF36" s="159">
        <f>AD36+AD37</f>
        <v>0</v>
      </c>
      <c r="AG36" s="160" t="s">
        <v>286</v>
      </c>
      <c r="AH36" s="162"/>
      <c r="AI36" s="153" t="s">
        <v>317</v>
      </c>
    </row>
    <row r="37" spans="1:34" ht="12.75">
      <c r="A37" s="157"/>
      <c r="B37" s="157"/>
      <c r="C37" s="161"/>
      <c r="D37" s="161" t="s">
        <v>229</v>
      </c>
      <c r="E37" s="158">
        <f>BGJAM!E36</f>
        <v>1</v>
      </c>
      <c r="F37" s="160" t="str">
        <f t="shared" si="0"/>
        <v>X MIA3, </v>
      </c>
      <c r="G37" s="160"/>
      <c r="H37" s="160"/>
      <c r="I37" s="159">
        <f>IF(BGJAM!F36&gt;0,$I$8&amp;$I$9,"")</f>
      </c>
      <c r="J37" s="159">
        <f>IF(BGJAM!G36&gt;0,$I$8&amp;$J$9,"")</f>
      </c>
      <c r="K37" s="159" t="str">
        <f>IF(BGJAM!H36&gt;0,$I$8&amp;$K$9,"")</f>
        <v>X MIA3, </v>
      </c>
      <c r="L37" s="159">
        <f>IF(BGJAM!I36&gt;0,$L$8&amp;$L$9,"")</f>
      </c>
      <c r="M37" s="159">
        <f>IF(BGJAM!J36&gt;0,$L$8&amp;$M$9,"")</f>
      </c>
      <c r="N37" s="159">
        <f>IF(BGJAM!K36&gt;0,$L$8&amp;$N$9,"")</f>
      </c>
      <c r="O37" s="159">
        <f>IF(BGJAM!L36&gt;0,$L$8&amp;$O$9,"")</f>
      </c>
      <c r="P37" s="167">
        <f>IF(BGJAM!M36&gt;0,$P$8&amp;$P$9,"")</f>
      </c>
      <c r="Q37" s="167">
        <f>IF(BGJAM!N36&gt;0,$P$8&amp;$Q$9,"")</f>
      </c>
      <c r="R37" s="167">
        <f>IF(BGJAM!O36&gt;0,$P$8&amp;$R$9,"")</f>
      </c>
      <c r="S37" s="159">
        <f>IF(BGJAM!P36&gt;0,$S$8&amp;$S$9,"")</f>
      </c>
      <c r="T37" s="159">
        <f>IF(BGJAM!Q36&gt;0,$S$8&amp;$T$9,"")</f>
      </c>
      <c r="U37" s="159">
        <f>IF(BGJAM!R36&gt;0,$S$8&amp;$U$9,"")</f>
      </c>
      <c r="V37" s="159">
        <f>IF(BGJAM!S36&gt;0,$S$8&amp;$V$9,"")</f>
      </c>
      <c r="W37" s="159">
        <f>IF(BGJAM!T36&gt;0,$W$8&amp;$W$9,"")</f>
      </c>
      <c r="X37" s="159">
        <f>IF(BGJAM!U36&gt;0,$W$8&amp;$X$9,"")</f>
      </c>
      <c r="Y37" s="159">
        <f>IF(BGJAM!V36&gt;0,$W$8&amp;$Y$9,"")</f>
      </c>
      <c r="Z37" s="159">
        <f>IF(BGJAM!W36&gt;0,$Z$8&amp;$Z$9,"")</f>
      </c>
      <c r="AA37" s="159">
        <f>IF(BGJAM!X36&gt;0,$Z$8&amp;$AA$9,"")</f>
      </c>
      <c r="AB37" s="159">
        <f>IF(BGJAM!Y36&gt;0,$Z$8&amp;$AB$9,"")</f>
      </c>
      <c r="AC37" s="159">
        <f>IF(BGJAM!Z36&gt;0,$Z$8&amp;$AC$9,"")</f>
      </c>
      <c r="AD37" s="159">
        <f t="shared" si="1"/>
        <v>0</v>
      </c>
      <c r="AE37" s="159"/>
      <c r="AF37" s="159"/>
      <c r="AG37" s="160"/>
      <c r="AH37" s="162"/>
    </row>
    <row r="38" spans="1:35" ht="25.5">
      <c r="A38" s="157">
        <v>23</v>
      </c>
      <c r="B38" s="157" t="s">
        <v>63</v>
      </c>
      <c r="C38" s="161" t="s">
        <v>263</v>
      </c>
      <c r="D38" s="161" t="s">
        <v>228</v>
      </c>
      <c r="E38" s="158">
        <f>BGJAM!E37</f>
        <v>7</v>
      </c>
      <c r="F38" s="160" t="str">
        <f t="shared" si="0"/>
        <v>X MIA1, X MIA2, X MIA3, X IIS1, X IIS2, X IIS3, X IIS4, </v>
      </c>
      <c r="G38" s="160"/>
      <c r="H38" s="160"/>
      <c r="I38" s="159" t="str">
        <f>IF(BGJAM!F37&gt;0,$I$8&amp;$I$9,"")</f>
        <v>X MIA1, </v>
      </c>
      <c r="J38" s="159" t="str">
        <f>IF(BGJAM!G37&gt;0,$I$8&amp;$J$9,"")</f>
        <v>X MIA2, </v>
      </c>
      <c r="K38" s="159" t="str">
        <f>IF(BGJAM!H37&gt;0,$I$8&amp;$K$9,"")</f>
        <v>X MIA3, </v>
      </c>
      <c r="L38" s="159" t="str">
        <f>IF(BGJAM!I37&gt;0,$L$8&amp;$L$9,"")</f>
        <v>X IIS1, </v>
      </c>
      <c r="M38" s="159" t="str">
        <f>IF(BGJAM!J37&gt;0,$L$8&amp;$M$9,"")</f>
        <v>X IIS2, </v>
      </c>
      <c r="N38" s="159" t="str">
        <f>IF(BGJAM!K37&gt;0,$L$8&amp;$N$9,"")</f>
        <v>X IIS3, </v>
      </c>
      <c r="O38" s="159" t="str">
        <f>IF(BGJAM!L37&gt;0,$L$8&amp;$O$9,"")</f>
        <v>X IIS4, </v>
      </c>
      <c r="P38" s="167">
        <f>IF(BGJAM!M37&gt;0,$P$8&amp;$P$9,"")</f>
      </c>
      <c r="Q38" s="167">
        <f>IF(BGJAM!N37&gt;0,$P$8&amp;$Q$9,"")</f>
      </c>
      <c r="R38" s="167">
        <f>IF(BGJAM!O37&gt;0,$P$8&amp;$R$9,"")</f>
      </c>
      <c r="S38" s="159">
        <f>IF(BGJAM!P37&gt;0,$S$8&amp;$S$9,"")</f>
      </c>
      <c r="T38" s="159">
        <f>IF(BGJAM!Q37&gt;0,$S$8&amp;$T$9,"")</f>
      </c>
      <c r="U38" s="159">
        <f>IF(BGJAM!R37&gt;0,$S$8&amp;$U$9,"")</f>
      </c>
      <c r="V38" s="159">
        <f>IF(BGJAM!S37&gt;0,$S$8&amp;$V$9,"")</f>
      </c>
      <c r="W38" s="159">
        <f>IF(BGJAM!T37&gt;0,$W$8&amp;$W$9,"")</f>
      </c>
      <c r="X38" s="159">
        <f>IF(BGJAM!U37&gt;0,$W$8&amp;$X$9,"")</f>
      </c>
      <c r="Y38" s="159">
        <f>IF(BGJAM!V37&gt;0,$W$8&amp;$Y$9,"")</f>
      </c>
      <c r="Z38" s="159">
        <f>IF(BGJAM!W37&gt;0,$Z$8&amp;$Z$9,"")</f>
      </c>
      <c r="AA38" s="159">
        <f>IF(BGJAM!X37&gt;0,$Z$8&amp;$AA$9,"")</f>
      </c>
      <c r="AB38" s="159">
        <f>IF(BGJAM!Y37&gt;0,$Z$8&amp;$AB$9,"")</f>
      </c>
      <c r="AC38" s="159">
        <f>IF(BGJAM!Z37&gt;0,$Z$8&amp;$AC$9,"")</f>
      </c>
      <c r="AD38" s="159">
        <f t="shared" si="1"/>
        <v>0</v>
      </c>
      <c r="AE38" s="159"/>
      <c r="AF38" s="159">
        <f t="shared" si="2"/>
        <v>0</v>
      </c>
      <c r="AG38" s="160"/>
      <c r="AH38" s="162"/>
      <c r="AI38" s="153" t="s">
        <v>318</v>
      </c>
    </row>
    <row r="39" spans="1:35" ht="25.5">
      <c r="A39" s="157">
        <v>24</v>
      </c>
      <c r="B39" s="157" t="s">
        <v>64</v>
      </c>
      <c r="C39" s="161" t="s">
        <v>65</v>
      </c>
      <c r="D39" s="161" t="s">
        <v>10</v>
      </c>
      <c r="E39" s="158">
        <f>BGJAM!E38</f>
        <v>3</v>
      </c>
      <c r="F39" s="160" t="str">
        <f t="shared" si="0"/>
        <v>XI MIA1, XI MIA2, XI MIA3, XII MIA1, XII MIA2, XII MIA3, </v>
      </c>
      <c r="G39" s="160"/>
      <c r="H39" s="160"/>
      <c r="I39" s="159">
        <f>IF(BGJAM!F38&gt;0,$I$8&amp;$I$9,"")</f>
      </c>
      <c r="J39" s="159">
        <f>IF(BGJAM!G38&gt;0,$I$8&amp;$J$9,"")</f>
      </c>
      <c r="K39" s="159">
        <f>IF(BGJAM!H38&gt;0,$I$8&amp;$K$9,"")</f>
      </c>
      <c r="L39" s="159">
        <f>IF(BGJAM!I38&gt;0,$L$8&amp;$L$9,"")</f>
      </c>
      <c r="M39" s="159">
        <f>IF(BGJAM!J38&gt;0,$L$8&amp;$M$9,"")</f>
      </c>
      <c r="N39" s="159">
        <f>IF(BGJAM!K38&gt;0,$L$8&amp;$N$9,"")</f>
      </c>
      <c r="O39" s="159">
        <f>IF(BGJAM!L38&gt;0,$L$8&amp;$O$9,"")</f>
      </c>
      <c r="P39" s="167" t="str">
        <f>IF(BGJAM!M38&gt;0,$P$8&amp;$P$9,"")</f>
        <v>XI MIA1, </v>
      </c>
      <c r="Q39" s="167" t="str">
        <f>IF(BGJAM!N38&gt;0,$P$8&amp;$Q$9,"")</f>
        <v>XI MIA2, </v>
      </c>
      <c r="R39" s="167" t="str">
        <f>IF(BGJAM!O38&gt;0,$P$8&amp;$R$9,"")</f>
        <v>XI MIA3, </v>
      </c>
      <c r="S39" s="159">
        <f>IF(BGJAM!P38&gt;0,$S$8&amp;$S$9,"")</f>
      </c>
      <c r="T39" s="159">
        <f>IF(BGJAM!Q38&gt;0,$S$8&amp;$T$9,"")</f>
      </c>
      <c r="U39" s="159">
        <f>IF(BGJAM!R38&gt;0,$S$8&amp;$U$9,"")</f>
      </c>
      <c r="V39" s="159">
        <f>IF(BGJAM!S38&gt;0,$S$8&amp;$V$9,"")</f>
      </c>
      <c r="W39" s="159" t="str">
        <f>IF(BGJAM!T39&gt;0,$W$8&amp;$W$9,"")</f>
        <v>XII MIA1, </v>
      </c>
      <c r="X39" s="159" t="str">
        <f>IF(BGJAM!U39&gt;0,$W$8&amp;$X$9,"")</f>
        <v>XII MIA2, </v>
      </c>
      <c r="Y39" s="159" t="str">
        <f>IF(BGJAM!V39&gt;0,$W$8&amp;$Y$9,"")</f>
        <v>XII MIA3, </v>
      </c>
      <c r="Z39" s="159">
        <f>IF(BGJAM!W38&gt;0,$Z$8&amp;$Z$9,"")</f>
      </c>
      <c r="AA39" s="159">
        <f>IF(BGJAM!X38&gt;0,$Z$8&amp;$AA$9,"")</f>
      </c>
      <c r="AB39" s="159">
        <f>IF(BGJAM!Y38&gt;0,$Z$8&amp;$AB$9,"")</f>
      </c>
      <c r="AC39" s="159">
        <f>IF(BGJAM!Z38&gt;0,$Z$8&amp;$AC$9,"")</f>
      </c>
      <c r="AD39" s="159">
        <f t="shared" si="1"/>
        <v>0</v>
      </c>
      <c r="AE39" s="159" t="e">
        <f>#REF!</f>
        <v>#REF!</v>
      </c>
      <c r="AF39" s="159" t="e">
        <f t="shared" si="2"/>
        <v>#REF!</v>
      </c>
      <c r="AG39" s="160" t="s">
        <v>316</v>
      </c>
      <c r="AH39" s="162"/>
      <c r="AI39" s="153" t="s">
        <v>318</v>
      </c>
    </row>
    <row r="40" spans="1:36" ht="12.75">
      <c r="A40" s="157">
        <v>25</v>
      </c>
      <c r="B40" s="157" t="s">
        <v>66</v>
      </c>
      <c r="C40" s="161" t="s">
        <v>320</v>
      </c>
      <c r="D40" s="161" t="s">
        <v>10</v>
      </c>
      <c r="E40" s="158">
        <f>BGJAM!E39</f>
        <v>6</v>
      </c>
      <c r="F40" s="160" t="e">
        <f t="shared" si="0"/>
        <v>#REF!</v>
      </c>
      <c r="G40" s="160"/>
      <c r="H40" s="160"/>
      <c r="I40" s="159" t="str">
        <f>IF(BGJAM!F39&gt;0,$I$8&amp;$I$9,"")</f>
        <v>X MIA1, </v>
      </c>
      <c r="J40" s="159" t="str">
        <f>IF(BGJAM!G39&gt;0,$I$8&amp;$J$9,"")</f>
        <v>X MIA2, </v>
      </c>
      <c r="K40" s="159" t="str">
        <f>IF(BGJAM!H39&gt;0,$I$8&amp;$K$9,"")</f>
        <v>X MIA3, </v>
      </c>
      <c r="L40" s="159">
        <f>IF(BGJAM!I39&gt;0,$L$8&amp;$L$9,"")</f>
      </c>
      <c r="M40" s="159">
        <f>IF(BGJAM!J39&gt;0,$L$8&amp;$M$9,"")</f>
      </c>
      <c r="N40" s="159">
        <f>IF(BGJAM!K39&gt;0,$L$8&amp;$N$9,"")</f>
      </c>
      <c r="O40" s="159">
        <f>IF(BGJAM!L39&gt;0,$L$8&amp;$O$9,"")</f>
      </c>
      <c r="P40" s="167">
        <f>IF(BGJAM!M39&gt;0,$P$8&amp;$P$9,"")</f>
      </c>
      <c r="Q40" s="167">
        <f>IF(BGJAM!N39&gt;0,$P$8&amp;$Q$9,"")</f>
      </c>
      <c r="R40" s="167">
        <f>IF(BGJAM!O39&gt;0,$P$8&amp;$R$9,"")</f>
      </c>
      <c r="S40" s="159">
        <f>IF(BGJAM!P39&gt;0,$S$8&amp;$S$9,"")</f>
      </c>
      <c r="T40" s="159">
        <f>IF(BGJAM!Q39&gt;0,$S$8&amp;$T$9,"")</f>
      </c>
      <c r="U40" s="159">
        <f>IF(BGJAM!R39&gt;0,$S$8&amp;$U$9,"")</f>
      </c>
      <c r="V40" s="159">
        <f>IF(BGJAM!S39&gt;0,$S$8&amp;$V$9,"")</f>
      </c>
      <c r="W40" s="159" t="e">
        <f>IF(BGJAM!#REF!&gt;0,$W$8&amp;$W$9,"")</f>
        <v>#REF!</v>
      </c>
      <c r="X40" s="159" t="e">
        <f>IF(BGJAM!#REF!&gt;0,$W$8&amp;$X$9,"")</f>
        <v>#REF!</v>
      </c>
      <c r="Y40" s="159" t="e">
        <f>IF(BGJAM!#REF!&gt;0,$W$8&amp;$Y$9,"")</f>
        <v>#REF!</v>
      </c>
      <c r="Z40" s="159">
        <f>IF(BGJAM!W39&gt;0,$Z$8&amp;$Z$9,"")</f>
      </c>
      <c r="AA40" s="159">
        <f>IF(BGJAM!X39&gt;0,$Z$8&amp;$AA$9,"")</f>
      </c>
      <c r="AB40" s="159">
        <f>IF(BGJAM!Y39&gt;0,$Z$8&amp;$AB$9,"")</f>
      </c>
      <c r="AC40" s="159">
        <f>IF(BGJAM!Z39&gt;0,$Z$8&amp;$AC$9,"")</f>
      </c>
      <c r="AD40" s="159" t="e">
        <f t="shared" si="1"/>
        <v>#REF!</v>
      </c>
      <c r="AE40" s="159"/>
      <c r="AF40" s="159" t="e">
        <f t="shared" si="2"/>
        <v>#REF!</v>
      </c>
      <c r="AG40" s="160" t="s">
        <v>289</v>
      </c>
      <c r="AH40" s="162"/>
      <c r="AI40" s="153" t="s">
        <v>317</v>
      </c>
      <c r="AJ40" s="155" t="s">
        <v>49</v>
      </c>
    </row>
    <row r="41" spans="1:35" ht="25.5">
      <c r="A41" s="157">
        <v>26</v>
      </c>
      <c r="B41" s="157" t="s">
        <v>67</v>
      </c>
      <c r="C41" s="161" t="s">
        <v>69</v>
      </c>
      <c r="D41" s="161" t="s">
        <v>12</v>
      </c>
      <c r="E41" s="158">
        <f>BGJAM!E40</f>
        <v>3</v>
      </c>
      <c r="F41" s="160" t="str">
        <f t="shared" si="0"/>
        <v>XI MIA1, XI MIA2, XI MIA3, </v>
      </c>
      <c r="G41" s="160" t="str">
        <f>D42</f>
        <v>Biologi Prakarya</v>
      </c>
      <c r="H41" s="160" t="str">
        <f>F42</f>
        <v>XI MIA2, XI MIA3, XII IIS1, XII IIS2, XII IIS3, XII IIS4, </v>
      </c>
      <c r="I41" s="159">
        <f>IF(BGJAM!F40&gt;0,$I$8&amp;$I$9,"")</f>
      </c>
      <c r="J41" s="159">
        <f>IF(BGJAM!G40&gt;0,$I$8&amp;$J$9,"")</f>
      </c>
      <c r="K41" s="159">
        <f>IF(BGJAM!H40&gt;0,$I$8&amp;$K$9,"")</f>
      </c>
      <c r="L41" s="159">
        <f>IF(BGJAM!I40&gt;0,$L$8&amp;$L$9,"")</f>
      </c>
      <c r="M41" s="159">
        <f>IF(BGJAM!J40&gt;0,$L$8&amp;$M$9,"")</f>
      </c>
      <c r="N41" s="159">
        <f>IF(BGJAM!K40&gt;0,$L$8&amp;$N$9,"")</f>
      </c>
      <c r="O41" s="159">
        <f>IF(BGJAM!L40&gt;0,$L$8&amp;$O$9,"")</f>
      </c>
      <c r="P41" s="167" t="str">
        <f>IF(BGJAM!M40&gt;0,$P$8&amp;$P$9,"")</f>
        <v>XI MIA1, </v>
      </c>
      <c r="Q41" s="167" t="str">
        <f>IF(BGJAM!N40&gt;0,$P$8&amp;$Q$9,"")</f>
        <v>XI MIA2, </v>
      </c>
      <c r="R41" s="167" t="str">
        <f>IF(BGJAM!O40&gt;0,$P$8&amp;$R$9,"")</f>
        <v>XI MIA3, </v>
      </c>
      <c r="S41" s="159">
        <f>IF(BGJAM!P40&gt;0,$S$8&amp;$S$9,"")</f>
      </c>
      <c r="T41" s="159">
        <f>IF(BGJAM!Q40&gt;0,$S$8&amp;$T$9,"")</f>
      </c>
      <c r="U41" s="159">
        <f>IF(BGJAM!R40&gt;0,$S$8&amp;$U$9,"")</f>
      </c>
      <c r="V41" s="159">
        <f>IF(BGJAM!S40&gt;0,$S$8&amp;$V$9,"")</f>
      </c>
      <c r="W41" s="159">
        <f>IF(BGJAM!T40&gt;0,$W$8&amp;$W$9,"")</f>
      </c>
      <c r="X41" s="159">
        <f>IF(BGJAM!U40&gt;0,$W$8&amp;$X$9,"")</f>
      </c>
      <c r="Y41" s="159">
        <f>IF(BGJAM!V40&gt;0,$W$8&amp;$Y$9,"")</f>
      </c>
      <c r="Z41" s="159">
        <f>IF(BGJAM!W40&gt;0,$Z$8&amp;$Z$9,"")</f>
      </c>
      <c r="AA41" s="159">
        <f>IF(BGJAM!X40&gt;0,$Z$8&amp;$AA$9,"")</f>
      </c>
      <c r="AB41" s="159">
        <f>IF(BGJAM!Y40&gt;0,$Z$8&amp;$AB$9,"")</f>
      </c>
      <c r="AC41" s="159">
        <f>IF(BGJAM!Z40&gt;0,$Z$8&amp;$AC$9,"")</f>
      </c>
      <c r="AD41" s="159">
        <f t="shared" si="1"/>
        <v>0</v>
      </c>
      <c r="AE41" s="159"/>
      <c r="AF41" s="159">
        <f>AD41+AD42</f>
        <v>0</v>
      </c>
      <c r="AG41" s="160" t="s">
        <v>237</v>
      </c>
      <c r="AH41" s="162" t="s">
        <v>312</v>
      </c>
      <c r="AI41" s="153" t="s">
        <v>317</v>
      </c>
    </row>
    <row r="42" spans="1:34" ht="25.5">
      <c r="A42" s="157"/>
      <c r="B42" s="157"/>
      <c r="C42" s="161"/>
      <c r="D42" s="161" t="s">
        <v>255</v>
      </c>
      <c r="E42" s="158">
        <f>BGJAM!E41</f>
        <v>6</v>
      </c>
      <c r="F42" s="160" t="str">
        <f t="shared" si="0"/>
        <v>XI MIA2, XI MIA3, XII IIS1, XII IIS2, XII IIS3, XII IIS4, </v>
      </c>
      <c r="G42" s="160"/>
      <c r="H42" s="160"/>
      <c r="I42" s="159">
        <f>IF(BGJAM!F41&gt;0,$I$8&amp;$I$9,"")</f>
      </c>
      <c r="J42" s="159">
        <f>IF(BGJAM!G41&gt;0,$I$8&amp;$J$9,"")</f>
      </c>
      <c r="K42" s="159">
        <f>IF(BGJAM!H41&gt;0,$I$8&amp;$K$9,"")</f>
      </c>
      <c r="L42" s="159">
        <f>IF(BGJAM!I41&gt;0,$L$8&amp;$L$9,"")</f>
      </c>
      <c r="M42" s="159">
        <f>IF(BGJAM!J41&gt;0,$L$8&amp;$M$9,"")</f>
      </c>
      <c r="N42" s="159">
        <f>IF(BGJAM!K41&gt;0,$L$8&amp;$N$9,"")</f>
      </c>
      <c r="O42" s="159">
        <f>IF(BGJAM!L41&gt;0,$L$8&amp;$O$9,"")</f>
      </c>
      <c r="P42" s="167">
        <f>IF(BGJAM!M41&gt;0,$P$8&amp;$P$9,"")</f>
      </c>
      <c r="Q42" s="167" t="str">
        <f>IF(BGJAM!N41&gt;0,$P$8&amp;$Q$9,"")</f>
        <v>XI MIA2, </v>
      </c>
      <c r="R42" s="167" t="str">
        <f>IF(BGJAM!O41&gt;0,$P$8&amp;$R$9,"")</f>
        <v>XI MIA3, </v>
      </c>
      <c r="S42" s="159">
        <f>IF(BGJAM!P41&gt;0,$S$8&amp;$S$9,"")</f>
      </c>
      <c r="T42" s="159">
        <f>IF(BGJAM!Q41&gt;0,$S$8&amp;$T$9,"")</f>
      </c>
      <c r="U42" s="159">
        <f>IF(BGJAM!R41&gt;0,$S$8&amp;$U$9,"")</f>
      </c>
      <c r="V42" s="159">
        <f>IF(BGJAM!S41&gt;0,$S$8&amp;$V$9,"")</f>
      </c>
      <c r="W42" s="159">
        <f>IF(BGJAM!T41&gt;0,$W$8&amp;$W$9,"")</f>
      </c>
      <c r="X42" s="159">
        <f>IF(BGJAM!U41&gt;0,$W$8&amp;$X$9,"")</f>
      </c>
      <c r="Y42" s="159">
        <f>IF(BGJAM!V41&gt;0,$W$8&amp;$Y$9,"")</f>
      </c>
      <c r="Z42" s="159" t="str">
        <f>IF(BGJAM!W41&gt;0,$Z$8&amp;$Z$9,"")</f>
        <v>XII IIS1, </v>
      </c>
      <c r="AA42" s="159" t="str">
        <f>IF(BGJAM!X41&gt;0,$Z$8&amp;$AA$9,"")</f>
        <v>XII IIS2, </v>
      </c>
      <c r="AB42" s="159" t="str">
        <f>IF(BGJAM!Y41&gt;0,$Z$8&amp;$AB$9,"")</f>
        <v>XII IIS3, </v>
      </c>
      <c r="AC42" s="159" t="str">
        <f>IF(BGJAM!Z41&gt;0,$Z$8&amp;$AC$9,"")</f>
        <v>XII IIS4, </v>
      </c>
      <c r="AD42" s="159">
        <f t="shared" si="1"/>
        <v>0</v>
      </c>
      <c r="AE42" s="159"/>
      <c r="AF42" s="159"/>
      <c r="AG42" s="160"/>
      <c r="AH42" s="162"/>
    </row>
    <row r="43" spans="1:35" ht="12.75">
      <c r="A43" s="157">
        <v>27</v>
      </c>
      <c r="B43" s="157" t="s">
        <v>68</v>
      </c>
      <c r="C43" s="161" t="s">
        <v>70</v>
      </c>
      <c r="D43" s="161" t="s">
        <v>12</v>
      </c>
      <c r="E43" s="158">
        <f>BGJAM!E42</f>
        <v>3</v>
      </c>
      <c r="F43" s="160" t="str">
        <f t="shared" si="0"/>
        <v>XII MIA1, XII MIA2, XII MIA3, </v>
      </c>
      <c r="G43" s="160"/>
      <c r="H43" s="160"/>
      <c r="I43" s="159">
        <f>IF(BGJAM!F42&gt;0,$I$8&amp;$I$9,"")</f>
      </c>
      <c r="J43" s="159">
        <f>IF(BGJAM!G42&gt;0,$I$8&amp;$J$9,"")</f>
      </c>
      <c r="K43" s="159">
        <f>IF(BGJAM!H42&gt;0,$I$8&amp;$K$9,"")</f>
      </c>
      <c r="L43" s="159">
        <f>IF(BGJAM!I42&gt;0,$L$8&amp;$L$9,"")</f>
      </c>
      <c r="M43" s="159">
        <f>IF(BGJAM!J42&gt;0,$L$8&amp;$M$9,"")</f>
      </c>
      <c r="N43" s="159">
        <f>IF(BGJAM!K42&gt;0,$L$8&amp;$N$9,"")</f>
      </c>
      <c r="O43" s="159">
        <f>IF(BGJAM!L42&gt;0,$L$8&amp;$O$9,"")</f>
      </c>
      <c r="P43" s="167">
        <f>IF(BGJAM!M42&gt;0,$P$8&amp;$P$9,"")</f>
      </c>
      <c r="Q43" s="167">
        <f>IF(BGJAM!N42&gt;0,$P$8&amp;$Q$9,"")</f>
      </c>
      <c r="R43" s="167">
        <f>IF(BGJAM!O42&gt;0,$P$8&amp;$R$9,"")</f>
      </c>
      <c r="S43" s="159">
        <f>IF(BGJAM!P42&gt;0,$S$8&amp;$S$9,"")</f>
      </c>
      <c r="T43" s="159">
        <f>IF(BGJAM!Q42&gt;0,$S$8&amp;$T$9,"")</f>
      </c>
      <c r="U43" s="159">
        <f>IF(BGJAM!R42&gt;0,$S$8&amp;$U$9,"")</f>
      </c>
      <c r="V43" s="159">
        <f>IF(BGJAM!S42&gt;0,$S$8&amp;$V$9,"")</f>
      </c>
      <c r="W43" s="159" t="str">
        <f>IF(BGJAM!T42&gt;0,$W$8&amp;$W$9,"")</f>
        <v>XII MIA1, </v>
      </c>
      <c r="X43" s="159" t="str">
        <f>IF(BGJAM!U42&gt;0,$W$8&amp;$X$9,"")</f>
        <v>XII MIA2, </v>
      </c>
      <c r="Y43" s="159" t="str">
        <f>IF(BGJAM!V42&gt;0,$W$8&amp;$Y$9,"")</f>
        <v>XII MIA3, </v>
      </c>
      <c r="Z43" s="159">
        <f>IF(BGJAM!W42&gt;0,$Z$8&amp;$Z$9,"")</f>
      </c>
      <c r="AA43" s="159">
        <f>IF(BGJAM!X42&gt;0,$Z$8&amp;$AA$9,"")</f>
      </c>
      <c r="AB43" s="159">
        <f>IF(BGJAM!Y42&gt;0,$Z$8&amp;$AB$9,"")</f>
      </c>
      <c r="AC43" s="159">
        <f>IF(BGJAM!Z42&gt;0,$Z$8&amp;$AC$9,"")</f>
      </c>
      <c r="AD43" s="159">
        <f t="shared" si="1"/>
        <v>0</v>
      </c>
      <c r="AE43" s="159" t="e">
        <f>#REF!</f>
        <v>#REF!</v>
      </c>
      <c r="AF43" s="159" t="e">
        <f t="shared" si="2"/>
        <v>#REF!</v>
      </c>
      <c r="AG43" s="160" t="s">
        <v>281</v>
      </c>
      <c r="AH43" s="162"/>
      <c r="AI43" s="153" t="s">
        <v>317</v>
      </c>
    </row>
    <row r="44" spans="1:35" ht="12.75">
      <c r="A44" s="157">
        <v>28</v>
      </c>
      <c r="B44" s="157" t="s">
        <v>137</v>
      </c>
      <c r="C44" s="161" t="s">
        <v>71</v>
      </c>
      <c r="D44" s="161" t="s">
        <v>12</v>
      </c>
      <c r="E44" s="158">
        <f>BGJAM!E43</f>
        <v>3</v>
      </c>
      <c r="F44" s="160" t="str">
        <f t="shared" si="0"/>
        <v>X MIA1, X MIA2, X MIA3, </v>
      </c>
      <c r="G44" s="160" t="str">
        <f>D45</f>
        <v>Biologi Prakarya</v>
      </c>
      <c r="H44" s="160" t="str">
        <f>F45</f>
        <v>X IIS1, X IIS2, X IIS3, X IIS4, XI MIA1, </v>
      </c>
      <c r="I44" s="159" t="str">
        <f>IF(BGJAM!F43&gt;0,$I$8&amp;$I$9,"")</f>
        <v>X MIA1, </v>
      </c>
      <c r="J44" s="159" t="str">
        <f>IF(BGJAM!G43&gt;0,$I$8&amp;$J$9,"")</f>
        <v>X MIA2, </v>
      </c>
      <c r="K44" s="159" t="str">
        <f>IF(BGJAM!H43&gt;0,$I$8&amp;$K$9,"")</f>
        <v>X MIA3, </v>
      </c>
      <c r="L44" s="159">
        <f>IF(BGJAM!I43&gt;0,$L$8&amp;$L$9,"")</f>
      </c>
      <c r="M44" s="159">
        <f>IF(BGJAM!J43&gt;0,$L$8&amp;$M$9,"")</f>
      </c>
      <c r="N44" s="159">
        <f>IF(BGJAM!K43&gt;0,$L$8&amp;$N$9,"")</f>
      </c>
      <c r="O44" s="159">
        <f>IF(BGJAM!L43&gt;0,$L$8&amp;$O$9,"")</f>
      </c>
      <c r="P44" s="167">
        <f>IF(BGJAM!M43&gt;0,$P$8&amp;$P$9,"")</f>
      </c>
      <c r="Q44" s="167">
        <f>IF(BGJAM!N43&gt;0,$P$8&amp;$Q$9,"")</f>
      </c>
      <c r="R44" s="167">
        <f>IF(BGJAM!O43&gt;0,$P$8&amp;$R$9,"")</f>
      </c>
      <c r="S44" s="159">
        <f>IF(BGJAM!P43&gt;0,$S$8&amp;$S$9,"")</f>
      </c>
      <c r="T44" s="159">
        <f>IF(BGJAM!Q43&gt;0,$S$8&amp;$T$9,"")</f>
      </c>
      <c r="U44" s="159">
        <f>IF(BGJAM!R43&gt;0,$S$8&amp;$U$9,"")</f>
      </c>
      <c r="V44" s="159">
        <f>IF(BGJAM!S43&gt;0,$S$8&amp;$V$9,"")</f>
      </c>
      <c r="W44" s="159">
        <f>IF(BGJAM!T43&gt;0,$W$8&amp;$W$9,"")</f>
      </c>
      <c r="X44" s="159">
        <f>IF(BGJAM!U43&gt;0,$W$8&amp;$X$9,"")</f>
      </c>
      <c r="Y44" s="159">
        <f>IF(BGJAM!V43&gt;0,$W$8&amp;$Y$9,"")</f>
      </c>
      <c r="Z44" s="159">
        <f>IF(BGJAM!W43&gt;0,$Z$8&amp;$Z$9,"")</f>
      </c>
      <c r="AA44" s="159">
        <f>IF(BGJAM!X43&gt;0,$Z$8&amp;$AA$9,"")</f>
      </c>
      <c r="AB44" s="159">
        <f>IF(BGJAM!Y43&gt;0,$Z$8&amp;$AB$9,"")</f>
      </c>
      <c r="AC44" s="159">
        <f>IF(BGJAM!Z43&gt;0,$Z$8&amp;$AC$9,"")</f>
      </c>
      <c r="AD44" s="159">
        <f t="shared" si="1"/>
        <v>0</v>
      </c>
      <c r="AE44" s="159"/>
      <c r="AF44" s="159">
        <f>AD44+AD45</f>
        <v>0</v>
      </c>
      <c r="AG44" s="160" t="s">
        <v>240</v>
      </c>
      <c r="AH44" s="162"/>
      <c r="AI44" s="153" t="s">
        <v>318</v>
      </c>
    </row>
    <row r="45" spans="1:34" ht="12.75">
      <c r="A45" s="157"/>
      <c r="B45" s="157"/>
      <c r="C45" s="161"/>
      <c r="D45" s="161" t="s">
        <v>255</v>
      </c>
      <c r="E45" s="158">
        <f>BGJAM!E44</f>
        <v>5</v>
      </c>
      <c r="F45" s="160" t="str">
        <f t="shared" si="0"/>
        <v>X IIS1, X IIS2, X IIS3, X IIS4, XI MIA1, </v>
      </c>
      <c r="G45" s="160"/>
      <c r="H45" s="160"/>
      <c r="I45" s="159">
        <f>IF(BGJAM!F44&gt;0,$I$8&amp;$I$9,"")</f>
      </c>
      <c r="J45" s="159">
        <f>IF(BGJAM!G44&gt;0,$I$8&amp;$J$9,"")</f>
      </c>
      <c r="K45" s="159">
        <f>IF(BGJAM!H44&gt;0,$I$8&amp;$K$9,"")</f>
      </c>
      <c r="L45" s="159" t="str">
        <f>IF(BGJAM!I44&gt;0,$L$8&amp;$L$9,"")</f>
        <v>X IIS1, </v>
      </c>
      <c r="M45" s="159" t="str">
        <f>IF(BGJAM!J44&gt;0,$L$8&amp;$M$9,"")</f>
        <v>X IIS2, </v>
      </c>
      <c r="N45" s="159" t="str">
        <f>IF(BGJAM!K44&gt;0,$L$8&amp;$N$9,"")</f>
        <v>X IIS3, </v>
      </c>
      <c r="O45" s="159" t="str">
        <f>IF(BGJAM!L44&gt;0,$L$8&amp;$O$9,"")</f>
        <v>X IIS4, </v>
      </c>
      <c r="P45" s="167" t="str">
        <f>IF(BGJAM!M44&gt;0,$P$8&amp;$P$9,"")</f>
        <v>XI MIA1, </v>
      </c>
      <c r="Q45" s="167">
        <f>IF(BGJAM!N44&gt;0,$P$8&amp;$Q$9,"")</f>
      </c>
      <c r="R45" s="167">
        <f>IF(BGJAM!O44&gt;0,$P$8&amp;$R$9,"")</f>
      </c>
      <c r="S45" s="159">
        <f>IF(BGJAM!P44&gt;0,$S$8&amp;$S$9,"")</f>
      </c>
      <c r="T45" s="159">
        <f>IF(BGJAM!Q44&gt;0,$S$8&amp;$T$9,"")</f>
      </c>
      <c r="U45" s="159">
        <f>IF(BGJAM!R44&gt;0,$S$8&amp;$U$9,"")</f>
      </c>
      <c r="V45" s="159">
        <f>IF(BGJAM!S44&gt;0,$S$8&amp;$V$9,"")</f>
      </c>
      <c r="W45" s="159">
        <f>IF(BGJAM!T44&gt;0,$W$8&amp;$W$9,"")</f>
      </c>
      <c r="X45" s="159">
        <f>IF(BGJAM!U44&gt;0,$W$8&amp;$X$9,"")</f>
      </c>
      <c r="Y45" s="159">
        <f>IF(BGJAM!V44&gt;0,$W$8&amp;$Y$9,"")</f>
      </c>
      <c r="Z45" s="159">
        <f>IF(BGJAM!W44&gt;0,$Z$8&amp;$Z$9,"")</f>
      </c>
      <c r="AA45" s="159">
        <f>IF(BGJAM!X44&gt;0,$Z$8&amp;$AA$9,"")</f>
      </c>
      <c r="AB45" s="159">
        <f>IF(BGJAM!Y44&gt;0,$Z$8&amp;$AB$9,"")</f>
      </c>
      <c r="AC45" s="159">
        <f>IF(BGJAM!Z44&gt;0,$Z$8&amp;$AC$9,"")</f>
      </c>
      <c r="AD45" s="159">
        <f t="shared" si="1"/>
        <v>0</v>
      </c>
      <c r="AE45" s="159"/>
      <c r="AF45" s="159"/>
      <c r="AG45" s="160"/>
      <c r="AH45" s="162"/>
    </row>
    <row r="46" spans="1:35" ht="25.5">
      <c r="A46" s="166">
        <v>29</v>
      </c>
      <c r="B46" s="157" t="s">
        <v>72</v>
      </c>
      <c r="C46" s="161" t="s">
        <v>73</v>
      </c>
      <c r="D46" s="161" t="s">
        <v>11</v>
      </c>
      <c r="E46" s="158">
        <f>BGJAM!E45</f>
        <v>6</v>
      </c>
      <c r="F46" s="160" t="str">
        <f t="shared" si="0"/>
        <v>XI MIA1, XI MIA2, XI MIA3, XII MIA1, XII MIA2, XII MIA3, </v>
      </c>
      <c r="G46" s="160"/>
      <c r="H46" s="160"/>
      <c r="I46" s="159">
        <f>IF(BGJAM!F45&gt;0,$I$8&amp;$I$9,"")</f>
      </c>
      <c r="J46" s="159">
        <f>IF(BGJAM!G45&gt;0,$I$8&amp;$J$9,"")</f>
      </c>
      <c r="K46" s="159">
        <f>IF(BGJAM!H45&gt;0,$I$8&amp;$K$9,"")</f>
      </c>
      <c r="L46" s="159">
        <f>IF(BGJAM!I45&gt;0,$L$8&amp;$L$9,"")</f>
      </c>
      <c r="M46" s="159">
        <f>IF(BGJAM!J45&gt;0,$L$8&amp;$M$9,"")</f>
      </c>
      <c r="N46" s="159">
        <f>IF(BGJAM!K45&gt;0,$L$8&amp;$N$9,"")</f>
      </c>
      <c r="O46" s="159">
        <f>IF(BGJAM!L45&gt;0,$L$8&amp;$O$9,"")</f>
      </c>
      <c r="P46" s="167" t="str">
        <f>IF(BGJAM!M45&gt;0,$P$8&amp;$P$9,"")</f>
        <v>XI MIA1, </v>
      </c>
      <c r="Q46" s="167" t="str">
        <f>IF(BGJAM!N45&gt;0,$P$8&amp;$Q$9,"")</f>
        <v>XI MIA2, </v>
      </c>
      <c r="R46" s="167" t="str">
        <f>IF(BGJAM!O45&gt;0,$P$8&amp;$R$9,"")</f>
        <v>XI MIA3, </v>
      </c>
      <c r="S46" s="159">
        <f>IF(BGJAM!P45&gt;0,$S$8&amp;$S$9,"")</f>
      </c>
      <c r="T46" s="159">
        <f>IF(BGJAM!Q45&gt;0,$S$8&amp;$T$9,"")</f>
      </c>
      <c r="U46" s="159">
        <f>IF(BGJAM!R45&gt;0,$S$8&amp;$U$9,"")</f>
      </c>
      <c r="V46" s="159">
        <f>IF(BGJAM!S45&gt;0,$S$8&amp;$V$9,"")</f>
      </c>
      <c r="W46" s="159" t="str">
        <f>IF(BGJAM!T45&gt;0,$W$8&amp;$W$9,"")</f>
        <v>XII MIA1, </v>
      </c>
      <c r="X46" s="159" t="str">
        <f>IF(BGJAM!U45&gt;0,$W$8&amp;$X$9,"")</f>
        <v>XII MIA2, </v>
      </c>
      <c r="Y46" s="159" t="str">
        <f>IF(BGJAM!V45&gt;0,$W$8&amp;$Y$9,"")</f>
        <v>XII MIA3, </v>
      </c>
      <c r="Z46" s="159">
        <f>IF(BGJAM!W45&gt;0,$Z$8&amp;$Z$9,"")</f>
      </c>
      <c r="AA46" s="159">
        <f>IF(BGJAM!X45&gt;0,$Z$8&amp;$AA$9,"")</f>
      </c>
      <c r="AB46" s="159">
        <f>IF(BGJAM!Y45&gt;0,$Z$8&amp;$AB$9,"")</f>
      </c>
      <c r="AC46" s="159">
        <f>IF(BGJAM!Z45&gt;0,$Z$8&amp;$AC$9,"")</f>
      </c>
      <c r="AD46" s="159">
        <f t="shared" si="1"/>
        <v>0</v>
      </c>
      <c r="AE46" s="159"/>
      <c r="AF46" s="159">
        <f t="shared" si="2"/>
        <v>0</v>
      </c>
      <c r="AG46" s="160" t="s">
        <v>275</v>
      </c>
      <c r="AH46" s="162" t="s">
        <v>312</v>
      </c>
      <c r="AI46" s="153" t="s">
        <v>317</v>
      </c>
    </row>
    <row r="47" spans="1:35" ht="12.75">
      <c r="A47" s="157">
        <v>30</v>
      </c>
      <c r="B47" s="157" t="s">
        <v>74</v>
      </c>
      <c r="C47" s="161" t="s">
        <v>76</v>
      </c>
      <c r="D47" s="161" t="s">
        <v>11</v>
      </c>
      <c r="E47" s="158">
        <f>BGJAM!E46</f>
        <v>3</v>
      </c>
      <c r="F47" s="160" t="str">
        <f t="shared" si="0"/>
        <v>X MIA1, X MIA2, X MIA3, </v>
      </c>
      <c r="G47" s="160" t="str">
        <f>D48</f>
        <v>Kimia Prakarya</v>
      </c>
      <c r="H47" s="160" t="str">
        <f>F48</f>
        <v>XI IIS2, XI IIS3, XI IIS4, </v>
      </c>
      <c r="I47" s="159" t="str">
        <f>IF(BGJAM!F46&gt;0,$I$8&amp;$I$9,"")</f>
        <v>X MIA1, </v>
      </c>
      <c r="J47" s="159" t="str">
        <f>IF(BGJAM!G46&gt;0,$I$8&amp;$J$9,"")</f>
        <v>X MIA2, </v>
      </c>
      <c r="K47" s="159" t="str">
        <f>IF(BGJAM!H46&gt;0,$I$8&amp;$K$9,"")</f>
        <v>X MIA3, </v>
      </c>
      <c r="L47" s="159">
        <f>IF(BGJAM!I46&gt;0,$L$8&amp;$L$9,"")</f>
      </c>
      <c r="M47" s="159">
        <f>IF(BGJAM!J46&gt;0,$L$8&amp;$M$9,"")</f>
      </c>
      <c r="N47" s="159">
        <f>IF(BGJAM!K46&gt;0,$L$8&amp;$N$9,"")</f>
      </c>
      <c r="O47" s="159">
        <f>IF(BGJAM!L46&gt;0,$L$8&amp;$O$9,"")</f>
      </c>
      <c r="P47" s="167">
        <f>IF(BGJAM!M46&gt;0,$P$8&amp;$P$9,"")</f>
      </c>
      <c r="Q47" s="167">
        <f>IF(BGJAM!N46&gt;0,$P$8&amp;$Q$9,"")</f>
      </c>
      <c r="R47" s="167">
        <f>IF(BGJAM!O46&gt;0,$P$8&amp;$R$9,"")</f>
      </c>
      <c r="S47" s="159">
        <f>IF(BGJAM!P46&gt;0,$S$8&amp;$S$9,"")</f>
      </c>
      <c r="T47" s="159">
        <f>IF(BGJAM!Q46&gt;0,$S$8&amp;$T$9,"")</f>
      </c>
      <c r="U47" s="159">
        <f>IF(BGJAM!R46&gt;0,$S$8&amp;$U$9,"")</f>
      </c>
      <c r="V47" s="159">
        <f>IF(BGJAM!S46&gt;0,$S$8&amp;$V$9,"")</f>
      </c>
      <c r="W47" s="159">
        <f>IF(BGJAM!T46&gt;0,$W$8&amp;$W$9,"")</f>
      </c>
      <c r="X47" s="159">
        <f>IF(BGJAM!U46&gt;0,$W$8&amp;$X$9,"")</f>
      </c>
      <c r="Y47" s="159">
        <f>IF(BGJAM!V46&gt;0,$W$8&amp;$Y$9,"")</f>
      </c>
      <c r="Z47" s="159">
        <f>IF(BGJAM!W46&gt;0,$Z$8&amp;$Z$9,"")</f>
      </c>
      <c r="AA47" s="159">
        <f>IF(BGJAM!X46&gt;0,$Z$8&amp;$AA$9,"")</f>
      </c>
      <c r="AB47" s="159">
        <f>IF(BGJAM!Y46&gt;0,$Z$8&amp;$AB$9,"")</f>
      </c>
      <c r="AC47" s="159">
        <f>IF(BGJAM!Z46&gt;0,$Z$8&amp;$AC$9,"")</f>
      </c>
      <c r="AD47" s="159">
        <f t="shared" si="1"/>
        <v>0</v>
      </c>
      <c r="AE47" s="159"/>
      <c r="AF47" s="159">
        <f>AD47+AD48</f>
        <v>0</v>
      </c>
      <c r="AG47" s="160" t="s">
        <v>235</v>
      </c>
      <c r="AH47" s="162" t="s">
        <v>312</v>
      </c>
      <c r="AI47" s="153" t="s">
        <v>317</v>
      </c>
    </row>
    <row r="48" spans="1:34" ht="12.75">
      <c r="A48" s="157"/>
      <c r="B48" s="157"/>
      <c r="C48" s="161"/>
      <c r="D48" s="161" t="s">
        <v>232</v>
      </c>
      <c r="E48" s="158">
        <f>BGJAM!E47</f>
        <v>6</v>
      </c>
      <c r="F48" s="160" t="str">
        <f t="shared" si="0"/>
        <v>XI IIS2, XI IIS3, XI IIS4, </v>
      </c>
      <c r="G48" s="160"/>
      <c r="H48" s="160"/>
      <c r="I48" s="159">
        <f>IF(BGJAM!F47&gt;0,$I$8&amp;$I$9,"")</f>
      </c>
      <c r="J48" s="159">
        <f>IF(BGJAM!G47&gt;0,$I$8&amp;$J$9,"")</f>
      </c>
      <c r="K48" s="159">
        <f>IF(BGJAM!H47&gt;0,$I$8&amp;$K$9,"")</f>
      </c>
      <c r="L48" s="159">
        <f>IF(BGJAM!I47&gt;0,$L$8&amp;$L$9,"")</f>
      </c>
      <c r="M48" s="159">
        <f>IF(BGJAM!J47&gt;0,$L$8&amp;$M$9,"")</f>
      </c>
      <c r="N48" s="159">
        <f>IF(BGJAM!K47&gt;0,$L$8&amp;$N$9,"")</f>
      </c>
      <c r="O48" s="159">
        <f>IF(BGJAM!L47&gt;0,$L$8&amp;$O$9,"")</f>
      </c>
      <c r="P48" s="167">
        <f>IF(BGJAM!M47&gt;0,$P$8&amp;$P$9,"")</f>
      </c>
      <c r="Q48" s="167">
        <f>IF(BGJAM!N47&gt;0,$P$8&amp;$Q$9,"")</f>
      </c>
      <c r="R48" s="167">
        <f>IF(BGJAM!O47&gt;0,$P$8&amp;$R$9,"")</f>
      </c>
      <c r="S48" s="159">
        <f>IF(BGJAM!P47&gt;0,$S$8&amp;$S$9,"")</f>
      </c>
      <c r="T48" s="159" t="str">
        <f>IF(BGJAM!Q47&gt;0,$S$8&amp;$T$9,"")</f>
        <v>XI IIS2, </v>
      </c>
      <c r="U48" s="159" t="str">
        <f>IF(BGJAM!R47&gt;0,$S$8&amp;$U$9,"")</f>
        <v>XI IIS3, </v>
      </c>
      <c r="V48" s="159" t="str">
        <f>IF(BGJAM!S47&gt;0,$S$8&amp;$V$9,"")</f>
        <v>XI IIS4, </v>
      </c>
      <c r="W48" s="159">
        <f>IF(BGJAM!T49&gt;0,$W$8&amp;$W$9,"")</f>
      </c>
      <c r="X48" s="159">
        <f>IF(BGJAM!U49&gt;0,$W$8&amp;$X$9,"")</f>
      </c>
      <c r="Y48" s="159">
        <f>IF(BGJAM!V49&gt;0,$W$8&amp;$Y$9,"")</f>
      </c>
      <c r="Z48" s="159">
        <f>IF(BGJAM!W47&gt;0,$Z$8&amp;$Z$9,"")</f>
      </c>
      <c r="AA48" s="159">
        <f>IF(BGJAM!X47&gt;0,$Z$8&amp;$AA$9,"")</f>
      </c>
      <c r="AB48" s="159">
        <f>IF(BGJAM!Y47&gt;0,$Z$8&amp;$AB$9,"")</f>
      </c>
      <c r="AC48" s="159">
        <f>IF(BGJAM!Z47&gt;0,$Z$8&amp;$AC$9,"")</f>
      </c>
      <c r="AD48" s="159">
        <f t="shared" si="1"/>
        <v>0</v>
      </c>
      <c r="AE48" s="159"/>
      <c r="AF48" s="159"/>
      <c r="AG48" s="160"/>
      <c r="AH48" s="162"/>
    </row>
    <row r="49" spans="1:35" ht="12.75">
      <c r="A49" s="157">
        <v>31</v>
      </c>
      <c r="B49" s="157" t="s">
        <v>75</v>
      </c>
      <c r="C49" s="161" t="s">
        <v>192</v>
      </c>
      <c r="D49" s="161" t="s">
        <v>11</v>
      </c>
      <c r="E49" s="158">
        <f>BGJAM!E48</f>
        <v>0</v>
      </c>
      <c r="F49" s="160">
        <f t="shared" si="0"/>
      </c>
      <c r="G49" s="160"/>
      <c r="H49" s="160"/>
      <c r="I49" s="159">
        <f>IF(BGJAM!F48&gt;0,$I$8&amp;$I$9,"")</f>
      </c>
      <c r="J49" s="159">
        <f>IF(BGJAM!G48&gt;0,$I$8&amp;$J$9,"")</f>
      </c>
      <c r="K49" s="159">
        <f>IF(BGJAM!H48&gt;0,$I$8&amp;$K$9,"")</f>
      </c>
      <c r="L49" s="159">
        <f>IF(BGJAM!I48&gt;0,$L$8&amp;$L$9,"")</f>
      </c>
      <c r="M49" s="159">
        <f>IF(BGJAM!J48&gt;0,$L$8&amp;$M$9,"")</f>
      </c>
      <c r="N49" s="159">
        <f>IF(BGJAM!K48&gt;0,$L$8&amp;$N$9,"")</f>
      </c>
      <c r="O49" s="159">
        <f>IF(BGJAM!L48&gt;0,$L$8&amp;$O$9,"")</f>
      </c>
      <c r="P49" s="167">
        <f>IF(BGJAM!M48&gt;0,$P$8&amp;$P$9,"")</f>
      </c>
      <c r="Q49" s="167">
        <f>IF(BGJAM!N48&gt;0,$P$8&amp;$Q$9,"")</f>
      </c>
      <c r="R49" s="167">
        <f>IF(BGJAM!O48&gt;0,$P$8&amp;$R$9,"")</f>
      </c>
      <c r="S49" s="159">
        <f>IF(BGJAM!P48&gt;0,$S$8&amp;$S$9,"")</f>
      </c>
      <c r="T49" s="159">
        <f>IF(BGJAM!Q48&gt;0,$S$8&amp;$T$9,"")</f>
      </c>
      <c r="U49" s="159">
        <f>IF(BGJAM!R48&gt;0,$S$8&amp;$U$9,"")</f>
      </c>
      <c r="V49" s="159">
        <f>IF(BGJAM!S48&gt;0,$S$8&amp;$V$9,"")</f>
      </c>
      <c r="W49" s="159">
        <f>IF(BGJAM!T48&gt;0,$W$8&amp;$W$9,"")</f>
      </c>
      <c r="X49" s="159">
        <f>IF(BGJAM!U48&gt;0,$W$8&amp;$X$9,"")</f>
      </c>
      <c r="Y49" s="159">
        <f>IF(BGJAM!V48&gt;0,$W$8&amp;$Y$9,"")</f>
      </c>
      <c r="Z49" s="159">
        <f>IF(BGJAM!W48&gt;0,$Z$8&amp;$Z$9,"")</f>
      </c>
      <c r="AA49" s="159">
        <f>IF(BGJAM!X48&gt;0,$Z$8&amp;$AA$9,"")</f>
      </c>
      <c r="AB49" s="159">
        <f>IF(BGJAM!Y48&gt;0,$Z$8&amp;$AB$9,"")</f>
      </c>
      <c r="AC49" s="159">
        <f>IF(BGJAM!Z48&gt;0,$Z$8&amp;$AC$9,"")</f>
      </c>
      <c r="AD49" s="159">
        <f t="shared" si="1"/>
        <v>0</v>
      </c>
      <c r="AE49" s="159" t="e">
        <f>#REF!</f>
        <v>#REF!</v>
      </c>
      <c r="AF49" s="159" t="e">
        <f>AD49+AE49+AD50</f>
        <v>#REF!</v>
      </c>
      <c r="AG49" s="160" t="s">
        <v>290</v>
      </c>
      <c r="AH49" s="162"/>
      <c r="AI49" s="153" t="s">
        <v>317</v>
      </c>
    </row>
    <row r="50" spans="1:34" ht="12.75">
      <c r="A50" s="157"/>
      <c r="B50" s="157"/>
      <c r="C50" s="161"/>
      <c r="D50" s="161" t="s">
        <v>232</v>
      </c>
      <c r="E50" s="158">
        <f>BGJAM!E49</f>
        <v>4</v>
      </c>
      <c r="F50" s="160" t="e">
        <f t="shared" si="0"/>
        <v>#REF!</v>
      </c>
      <c r="G50" s="160"/>
      <c r="H50" s="160"/>
      <c r="I50" s="159" t="str">
        <f>IF(BGJAM!F49&gt;0,$I$8&amp;$I$9,"")</f>
        <v>X MIA1, </v>
      </c>
      <c r="J50" s="159" t="str">
        <f>IF(BGJAM!G49&gt;0,$I$8&amp;$J$9,"")</f>
        <v>X MIA2, </v>
      </c>
      <c r="K50" s="159" t="str">
        <f>IF(BGJAM!H49&gt;0,$I$8&amp;$K$9,"")</f>
        <v>X MIA3, </v>
      </c>
      <c r="L50" s="159">
        <f>IF(BGJAM!I49&gt;0,$L$8&amp;$L$9,"")</f>
      </c>
      <c r="M50" s="159">
        <f>IF(BGJAM!J49&gt;0,$L$8&amp;$M$9,"")</f>
      </c>
      <c r="N50" s="159">
        <f>IF(BGJAM!K49&gt;0,$L$8&amp;$N$9,"")</f>
      </c>
      <c r="O50" s="159">
        <f>IF(BGJAM!L49&gt;0,$L$8&amp;$O$9,"")</f>
      </c>
      <c r="P50" s="167">
        <f>IF(BGJAM!M49&gt;0,$P$8&amp;$P$9,"")</f>
      </c>
      <c r="Q50" s="167">
        <f>IF(BGJAM!N49&gt;0,$P$8&amp;$Q$9,"")</f>
      </c>
      <c r="R50" s="167">
        <f>IF(BGJAM!O49&gt;0,$P$8&amp;$R$9,"")</f>
      </c>
      <c r="S50" s="159" t="str">
        <f>IF(BGJAM!P49&gt;0,$S$8&amp;$S$9,"")</f>
        <v>XI IIS1, </v>
      </c>
      <c r="T50" s="159">
        <f>IF(BGJAM!Q49&gt;0,$S$8&amp;$T$9,"")</f>
      </c>
      <c r="U50" s="159">
        <f>IF(BGJAM!R49&gt;0,$S$8&amp;$U$9,"")</f>
      </c>
      <c r="V50" s="159">
        <f>IF(BGJAM!S49&gt;0,$S$8&amp;$V$9,"")</f>
      </c>
      <c r="W50" s="159" t="e">
        <f>IF(BGJAM!#REF!&gt;0,$W$8&amp;$W$9,"")</f>
        <v>#REF!</v>
      </c>
      <c r="X50" s="159" t="e">
        <f>IF(BGJAM!#REF!&gt;0,$W$8&amp;$X$9,"")</f>
        <v>#REF!</v>
      </c>
      <c r="Y50" s="159" t="e">
        <f>IF(BGJAM!#REF!&gt;0,$W$8&amp;$Y$9,"")</f>
        <v>#REF!</v>
      </c>
      <c r="Z50" s="159">
        <f>IF(BGJAM!W49&gt;0,$Z$8&amp;$Z$9,"")</f>
      </c>
      <c r="AA50" s="159">
        <f>IF(BGJAM!X49&gt;0,$Z$8&amp;$AA$9,"")</f>
      </c>
      <c r="AB50" s="159">
        <f>IF(BGJAM!Y49&gt;0,$Z$8&amp;$AB$9,"")</f>
      </c>
      <c r="AC50" s="159">
        <f>IF(BGJAM!Z49&gt;0,$Z$8&amp;$AC$9,"")</f>
      </c>
      <c r="AD50" s="159" t="e">
        <f t="shared" si="1"/>
        <v>#REF!</v>
      </c>
      <c r="AE50" s="159"/>
      <c r="AF50" s="159" t="e">
        <f t="shared" si="2"/>
        <v>#REF!</v>
      </c>
      <c r="AG50" s="160"/>
      <c r="AH50" s="162"/>
    </row>
    <row r="51" spans="1:35" ht="25.5">
      <c r="A51" s="157">
        <v>32</v>
      </c>
      <c r="B51" s="157" t="s">
        <v>77</v>
      </c>
      <c r="C51" s="161" t="s">
        <v>79</v>
      </c>
      <c r="D51" s="161" t="s">
        <v>15</v>
      </c>
      <c r="E51" s="158">
        <f>BGJAM!E50</f>
        <v>4</v>
      </c>
      <c r="F51" s="160" t="str">
        <f t="shared" si="0"/>
        <v>X IIS4, XII IIS1, XII IIS2, XII IIS3, XII IIS4, </v>
      </c>
      <c r="G51" s="160"/>
      <c r="H51" s="160"/>
      <c r="I51" s="159">
        <f>IF(BGJAM!F50&gt;0,$I$8&amp;$I$9,"")</f>
      </c>
      <c r="J51" s="159">
        <f>IF(BGJAM!G50&gt;0,$I$8&amp;$J$9,"")</f>
      </c>
      <c r="K51" s="159">
        <f>IF(BGJAM!H50&gt;0,$I$8&amp;$K$9,"")</f>
      </c>
      <c r="L51" s="159">
        <f>IF(BGJAM!I50&gt;0,$L$8&amp;$L$9,"")</f>
      </c>
      <c r="M51" s="159">
        <f>IF(BGJAM!J50&gt;0,$L$8&amp;$M$9,"")</f>
      </c>
      <c r="N51" s="159">
        <f>IF(BGJAM!K50&gt;0,$L$8&amp;$N$9,"")</f>
      </c>
      <c r="O51" s="159" t="str">
        <f>IF(BGJAM!L50&gt;0,$L$8&amp;$O$9,"")</f>
        <v>X IIS4, </v>
      </c>
      <c r="P51" s="167">
        <f>IF(BGJAM!M50&gt;0,$P$8&amp;$P$9,"")</f>
      </c>
      <c r="Q51" s="167">
        <f>IF(BGJAM!N50&gt;0,$P$8&amp;$Q$9,"")</f>
      </c>
      <c r="R51" s="167">
        <f>IF(BGJAM!O50&gt;0,$P$8&amp;$R$9,"")</f>
      </c>
      <c r="S51" s="159">
        <f>IF(BGJAM!P50&gt;0,$S$8&amp;$S$9,"")</f>
      </c>
      <c r="T51" s="159">
        <f>IF(BGJAM!Q50&gt;0,$S$8&amp;$T$9,"")</f>
      </c>
      <c r="U51" s="159">
        <f>IF(BGJAM!R50&gt;0,$S$8&amp;$U$9,"")</f>
      </c>
      <c r="V51" s="159">
        <f>IF(BGJAM!S50&gt;0,$S$8&amp;$V$9,"")</f>
      </c>
      <c r="W51" s="159">
        <f>IF(BGJAM!T50&gt;0,$W$8&amp;$W$9,"")</f>
      </c>
      <c r="X51" s="159">
        <f>IF(BGJAM!U50&gt;0,$W$8&amp;$X$9,"")</f>
      </c>
      <c r="Y51" s="159">
        <f>IF(BGJAM!V50&gt;0,$W$8&amp;$Y$9,"")</f>
      </c>
      <c r="Z51" s="159" t="str">
        <f>IF(BGJAM!W50&gt;0,$Z$8&amp;$Z$9,"")</f>
        <v>XII IIS1, </v>
      </c>
      <c r="AA51" s="159" t="str">
        <f>IF(BGJAM!X50&gt;0,$Z$8&amp;$AA$9,"")</f>
        <v>XII IIS2, </v>
      </c>
      <c r="AB51" s="159" t="str">
        <f>IF(BGJAM!Y50&gt;0,$Z$8&amp;$AB$9,"")</f>
        <v>XII IIS3, </v>
      </c>
      <c r="AC51" s="159" t="str">
        <f>IF(BGJAM!Z50&gt;0,$Z$8&amp;$AC$9,"")</f>
        <v>XII IIS4, </v>
      </c>
      <c r="AD51" s="159">
        <f t="shared" si="1"/>
        <v>0</v>
      </c>
      <c r="AE51" s="159"/>
      <c r="AF51" s="159">
        <f t="shared" si="2"/>
        <v>0</v>
      </c>
      <c r="AG51" s="160" t="s">
        <v>276</v>
      </c>
      <c r="AH51" s="162" t="s">
        <v>312</v>
      </c>
      <c r="AI51" s="153" t="s">
        <v>317</v>
      </c>
    </row>
    <row r="52" spans="1:36" ht="25.5">
      <c r="A52" s="157">
        <v>33</v>
      </c>
      <c r="B52" s="157" t="s">
        <v>78</v>
      </c>
      <c r="C52" s="161" t="s">
        <v>321</v>
      </c>
      <c r="D52" s="161" t="s">
        <v>15</v>
      </c>
      <c r="E52" s="158">
        <f>BGJAM!E51</f>
        <v>6</v>
      </c>
      <c r="F52" s="160" t="str">
        <f t="shared" si="0"/>
        <v>X IIS3, X IIS4, XI IIS1, XI IIS2, XI IIS3, XI IIS4, </v>
      </c>
      <c r="G52" s="160"/>
      <c r="H52" s="160"/>
      <c r="I52" s="159">
        <f>IF(BGJAM!F51&gt;0,$I$8&amp;$I$9,"")</f>
      </c>
      <c r="J52" s="159">
        <f>IF(BGJAM!G51&gt;0,$I$8&amp;$J$9,"")</f>
      </c>
      <c r="K52" s="159">
        <f>IF(BGJAM!H51&gt;0,$I$8&amp;$K$9,"")</f>
      </c>
      <c r="L52" s="159">
        <f>IF(BGJAM!I51&gt;0,$L$8&amp;$L$9,"")</f>
      </c>
      <c r="M52" s="159">
        <f>IF(BGJAM!J51&gt;0,$L$8&amp;$M$9,"")</f>
      </c>
      <c r="N52" s="159" t="str">
        <f>IF(BGJAM!K51&gt;0,$L$8&amp;$N$9,"")</f>
        <v>X IIS3, </v>
      </c>
      <c r="O52" s="159" t="str">
        <f>IF(BGJAM!L51&gt;0,$L$8&amp;$O$9,"")</f>
        <v>X IIS4, </v>
      </c>
      <c r="P52" s="167">
        <f>IF(BGJAM!M52&gt;0,$P$8&amp;$P$9,"")</f>
      </c>
      <c r="Q52" s="167">
        <f>IF(BGJAM!N52&gt;0,$P$8&amp;$Q$9,"")</f>
      </c>
      <c r="R52" s="167">
        <f>IF(BGJAM!O52&gt;0,$P$8&amp;$R$9,"")</f>
      </c>
      <c r="S52" s="159" t="str">
        <f>IF(BGJAM!P51&gt;0,$S$8&amp;$S$9,"")</f>
        <v>XI IIS1, </v>
      </c>
      <c r="T52" s="159" t="str">
        <f>IF(BGJAM!Q51&gt;0,$S$8&amp;$T$9,"")</f>
        <v>XI IIS2, </v>
      </c>
      <c r="U52" s="159" t="str">
        <f>IF(BGJAM!R51&gt;0,$S$8&amp;$U$9,"")</f>
        <v>XI IIS3, </v>
      </c>
      <c r="V52" s="159" t="str">
        <f>IF(BGJAM!S51&gt;0,$S$8&amp;$V$9,"")</f>
        <v>XI IIS4, </v>
      </c>
      <c r="W52" s="159">
        <f>IF(BGJAM!T51&gt;0,$W$8&amp;$W$9,"")</f>
      </c>
      <c r="X52" s="159">
        <f>IF(BGJAM!U51&gt;0,$W$8&amp;$X$9,"")</f>
      </c>
      <c r="Y52" s="159">
        <f>IF(BGJAM!V51&gt;0,$W$8&amp;$Y$9,"")</f>
      </c>
      <c r="Z52" s="159">
        <f>IF(BGJAM!W51&gt;0,$Z$8&amp;$Z$9,"")</f>
      </c>
      <c r="AA52" s="159">
        <f>IF(BGJAM!X51&gt;0,$Z$8&amp;$AA$9,"")</f>
      </c>
      <c r="AB52" s="159">
        <f>IF(BGJAM!Y51&gt;0,$Z$8&amp;$AB$9,"")</f>
      </c>
      <c r="AC52" s="159">
        <f>IF(BGJAM!Z51&gt;0,$Z$8&amp;$AC$9,"")</f>
      </c>
      <c r="AD52" s="159">
        <f t="shared" si="1"/>
        <v>0</v>
      </c>
      <c r="AE52" s="159"/>
      <c r="AF52" s="159" t="e">
        <f>AD52+AE52+AD53</f>
        <v>#REF!</v>
      </c>
      <c r="AG52" s="160" t="s">
        <v>236</v>
      </c>
      <c r="AH52" s="162" t="s">
        <v>312</v>
      </c>
      <c r="AI52" s="153" t="s">
        <v>317</v>
      </c>
      <c r="AJ52" s="155" t="s">
        <v>49</v>
      </c>
    </row>
    <row r="53" spans="1:34" ht="12.75">
      <c r="A53" s="157"/>
      <c r="B53" s="157"/>
      <c r="C53" s="161"/>
      <c r="D53" s="161" t="s">
        <v>268</v>
      </c>
      <c r="E53" s="158" t="e">
        <f>BGJAM!#REF!</f>
        <v>#REF!</v>
      </c>
      <c r="F53" s="160" t="e">
        <f t="shared" si="0"/>
        <v>#REF!</v>
      </c>
      <c r="G53" s="160"/>
      <c r="H53" s="160"/>
      <c r="I53" s="159" t="e">
        <f>IF(BGJAM!#REF!&gt;0,$I$8&amp;$I$9,"")</f>
        <v>#REF!</v>
      </c>
      <c r="J53" s="159" t="e">
        <f>IF(BGJAM!#REF!&gt;0,$I$8&amp;$J$9,"")</f>
        <v>#REF!</v>
      </c>
      <c r="K53" s="159" t="e">
        <f>IF(BGJAM!#REF!&gt;0,$I$8&amp;$K$9,"")</f>
        <v>#REF!</v>
      </c>
      <c r="L53" s="159" t="e">
        <f>IF(BGJAM!#REF!&gt;0,$L$8&amp;$L$9,"")</f>
        <v>#REF!</v>
      </c>
      <c r="M53" s="159" t="e">
        <f>IF(BGJAM!#REF!&gt;0,$L$8&amp;$M$9,"")</f>
        <v>#REF!</v>
      </c>
      <c r="N53" s="159" t="e">
        <f>IF(BGJAM!#REF!&gt;0,$L$8&amp;$N$9,"")</f>
        <v>#REF!</v>
      </c>
      <c r="O53" s="159" t="e">
        <f>IF(BGJAM!#REF!&gt;0,$L$8&amp;$O$9,"")</f>
        <v>#REF!</v>
      </c>
      <c r="P53" s="167" t="e">
        <f>IF(BGJAM!#REF!&gt;0,$P$8&amp;$P$9,"")</f>
        <v>#REF!</v>
      </c>
      <c r="Q53" s="167" t="e">
        <f>IF(BGJAM!#REF!&gt;0,$P$8&amp;$Q$9,"")</f>
        <v>#REF!</v>
      </c>
      <c r="R53" s="167" t="e">
        <f>IF(BGJAM!#REF!&gt;0,$P$8&amp;$R$9,"")</f>
        <v>#REF!</v>
      </c>
      <c r="S53" s="159" t="e">
        <f>IF(BGJAM!#REF!&gt;0,$S$8&amp;$S$9,"")</f>
        <v>#REF!</v>
      </c>
      <c r="T53" s="159" t="e">
        <f>IF(BGJAM!#REF!&gt;0,$S$8&amp;$T$9,"")</f>
        <v>#REF!</v>
      </c>
      <c r="U53" s="159" t="e">
        <f>IF(BGJAM!#REF!&gt;0,$S$8&amp;$U$9,"")</f>
        <v>#REF!</v>
      </c>
      <c r="V53" s="159" t="e">
        <f>IF(BGJAM!#REF!&gt;0,$S$8&amp;$V$9,"")</f>
        <v>#REF!</v>
      </c>
      <c r="W53" s="159" t="e">
        <f>IF(BGJAM!#REF!&gt;0,$W$8&amp;$W$9,"")</f>
        <v>#REF!</v>
      </c>
      <c r="X53" s="159" t="e">
        <f>IF(BGJAM!#REF!&gt;0,$W$8&amp;$X$9,"")</f>
        <v>#REF!</v>
      </c>
      <c r="Y53" s="159" t="e">
        <f>IF(BGJAM!#REF!&gt;0,$W$8&amp;$Y$9,"")</f>
        <v>#REF!</v>
      </c>
      <c r="Z53" s="159" t="e">
        <f>IF(BGJAM!#REF!&gt;0,$Z$8&amp;$Z$9,"")</f>
        <v>#REF!</v>
      </c>
      <c r="AA53" s="159" t="e">
        <f>IF(BGJAM!#REF!&gt;0,$Z$8&amp;$AA$9,"")</f>
        <v>#REF!</v>
      </c>
      <c r="AB53" s="159" t="e">
        <f>IF(BGJAM!#REF!&gt;0,$Z$8&amp;$AB$9,"")</f>
        <v>#REF!</v>
      </c>
      <c r="AC53" s="159" t="e">
        <f>IF(BGJAM!#REF!&gt;0,$Z$8&amp;$AC$9,"")</f>
        <v>#REF!</v>
      </c>
      <c r="AD53" s="159" t="e">
        <f t="shared" si="1"/>
        <v>#REF!</v>
      </c>
      <c r="AE53" s="159"/>
      <c r="AF53" s="159"/>
      <c r="AG53" s="160"/>
      <c r="AH53" s="162"/>
    </row>
    <row r="54" spans="1:35" ht="25.5">
      <c r="A54" s="157">
        <v>34</v>
      </c>
      <c r="B54" s="157" t="s">
        <v>80</v>
      </c>
      <c r="C54" s="161" t="s">
        <v>81</v>
      </c>
      <c r="D54" s="161" t="s">
        <v>15</v>
      </c>
      <c r="E54" s="158">
        <f>BGJAM!E53</f>
        <v>2</v>
      </c>
      <c r="F54" s="160" t="str">
        <f t="shared" si="0"/>
        <v>X IIS1, X IIS2, </v>
      </c>
      <c r="G54" s="160" t="str">
        <f>D55</f>
        <v>Ekonomi kewirausahaan</v>
      </c>
      <c r="H54" s="160" t="str">
        <f>F55</f>
        <v>X MIA1, X MIA2, X MIA3, XI MIA1, XI MIA2, XI MIA3, </v>
      </c>
      <c r="I54" s="159">
        <f>IF(BGJAM!F53&gt;0,$I$8&amp;$I$9,"")</f>
      </c>
      <c r="J54" s="159">
        <f>IF(BGJAM!G53&gt;0,$I$8&amp;$J$9,"")</f>
      </c>
      <c r="K54" s="159">
        <f>IF(BGJAM!H53&gt;0,$I$8&amp;$K$9,"")</f>
      </c>
      <c r="L54" s="159" t="str">
        <f>IF(BGJAM!I53&gt;0,$L$8&amp;$L$9,"")</f>
        <v>X IIS1, </v>
      </c>
      <c r="M54" s="159" t="str">
        <f>IF(BGJAM!J53&gt;0,$L$8&amp;$M$9,"")</f>
        <v>X IIS2, </v>
      </c>
      <c r="N54" s="159">
        <f>IF(BGJAM!K53&gt;0,$L$8&amp;$N$9,"")</f>
      </c>
      <c r="O54" s="159">
        <f>IF(BGJAM!L53&gt;0,$L$8&amp;$O$9,"")</f>
      </c>
      <c r="P54" s="167">
        <f>IF(BGJAM!M53&gt;0,$P$8&amp;$P$9,"")</f>
      </c>
      <c r="Q54" s="167">
        <f>IF(BGJAM!N53&gt;0,$P$8&amp;$Q$9,"")</f>
      </c>
      <c r="R54" s="167">
        <f>IF(BGJAM!O53&gt;0,$P$8&amp;$R$9,"")</f>
      </c>
      <c r="S54" s="159">
        <f>IF(BGJAM!P53&gt;0,$S$8&amp;$S$9,"")</f>
      </c>
      <c r="T54" s="159">
        <f>IF(BGJAM!Q53&gt;0,$S$8&amp;$T$9,"")</f>
      </c>
      <c r="U54" s="159">
        <f>IF(BGJAM!R53&gt;0,$S$8&amp;$U$9,"")</f>
      </c>
      <c r="V54" s="159">
        <f>IF(BGJAM!S53&gt;0,$S$8&amp;$V$9,"")</f>
      </c>
      <c r="W54" s="159">
        <f>IF(BGJAM!T53&gt;0,$W$8&amp;$W$9,"")</f>
      </c>
      <c r="X54" s="159">
        <f>IF(BGJAM!U53&gt;0,$W$8&amp;$X$9,"")</f>
      </c>
      <c r="Y54" s="159">
        <f>IF(BGJAM!V53&gt;0,$W$8&amp;$Y$9,"")</f>
      </c>
      <c r="Z54" s="159">
        <f>IF(BGJAM!W53&gt;0,$Z$8&amp;$Z$9,"")</f>
      </c>
      <c r="AA54" s="159">
        <f>IF(BGJAM!X53&gt;0,$Z$8&amp;$AA$9,"")</f>
      </c>
      <c r="AB54" s="159">
        <f>IF(BGJAM!Y53&gt;0,$Z$8&amp;$AB$9,"")</f>
      </c>
      <c r="AC54" s="159">
        <f>IF(BGJAM!Z53&gt;0,$Z$8&amp;$AC$9,"")</f>
      </c>
      <c r="AD54" s="159">
        <f t="shared" si="1"/>
        <v>0</v>
      </c>
      <c r="AE54" s="159"/>
      <c r="AF54" s="159">
        <f>AD54+AE54+AD55</f>
        <v>0</v>
      </c>
      <c r="AG54" s="160" t="s">
        <v>285</v>
      </c>
      <c r="AH54" s="162"/>
      <c r="AI54" s="153" t="s">
        <v>318</v>
      </c>
    </row>
    <row r="55" spans="1:34" ht="25.5">
      <c r="A55" s="157"/>
      <c r="B55" s="157"/>
      <c r="C55" s="161"/>
      <c r="D55" s="161" t="s">
        <v>268</v>
      </c>
      <c r="E55" s="158">
        <f>BGJAM!E54</f>
        <v>6</v>
      </c>
      <c r="F55" s="160" t="str">
        <f t="shared" si="0"/>
        <v>X MIA1, X MIA2, X MIA3, XI MIA1, XI MIA2, XI MIA3, </v>
      </c>
      <c r="G55" s="160"/>
      <c r="H55" s="160"/>
      <c r="I55" s="159" t="str">
        <f>IF(BGJAM!F54&gt;0,$I$8&amp;$I$9,"")</f>
        <v>X MIA1, </v>
      </c>
      <c r="J55" s="159" t="str">
        <f>IF(BGJAM!G54&gt;0,$I$8&amp;$J$9,"")</f>
        <v>X MIA2, </v>
      </c>
      <c r="K55" s="159" t="str">
        <f>IF(BGJAM!H54&gt;0,$I$8&amp;$K$9,"")</f>
        <v>X MIA3, </v>
      </c>
      <c r="L55" s="159">
        <f>IF(BGJAM!I54&gt;0,$L$8&amp;$L$9,"")</f>
      </c>
      <c r="M55" s="159">
        <f>IF(BGJAM!J54&gt;0,$L$8&amp;$M$9,"")</f>
      </c>
      <c r="N55" s="159">
        <f>IF(BGJAM!K54&gt;0,$L$8&amp;$N$9,"")</f>
      </c>
      <c r="O55" s="159">
        <f>IF(BGJAM!L54&gt;0,$L$8&amp;$O$9,"")</f>
      </c>
      <c r="P55" s="167" t="str">
        <f>IF(BGJAM!M54&gt;0,$P$8&amp;$P$9,"")</f>
        <v>XI MIA1, </v>
      </c>
      <c r="Q55" s="167" t="str">
        <f>IF(BGJAM!N54&gt;0,$P$8&amp;$Q$9,"")</f>
        <v>XI MIA2, </v>
      </c>
      <c r="R55" s="167" t="str">
        <f>IF(BGJAM!O54&gt;0,$P$8&amp;$R$9,"")</f>
        <v>XI MIA3, </v>
      </c>
      <c r="S55" s="159">
        <f>IF(BGJAM!P54&gt;0,$S$8&amp;$S$9,"")</f>
      </c>
      <c r="T55" s="159">
        <f>IF(BGJAM!Q54&gt;0,$S$8&amp;$T$9,"")</f>
      </c>
      <c r="U55" s="159">
        <f>IF(BGJAM!R54&gt;0,$S$8&amp;$U$9,"")</f>
      </c>
      <c r="V55" s="159">
        <f>IF(BGJAM!S54&gt;0,$S$8&amp;$V$9,"")</f>
      </c>
      <c r="W55" s="159">
        <f>IF(BGJAM!T54&gt;0,$W$8&amp;$W$9,"")</f>
      </c>
      <c r="X55" s="159">
        <f>IF(BGJAM!U54&gt;0,$W$8&amp;$X$9,"")</f>
      </c>
      <c r="Y55" s="159">
        <f>IF(BGJAM!V54&gt;0,$W$8&amp;$Y$9,"")</f>
      </c>
      <c r="Z55" s="159">
        <f>IF(BGJAM!W54&gt;0,$Z$8&amp;$Z$9,"")</f>
      </c>
      <c r="AA55" s="159">
        <f>IF(BGJAM!X54&gt;0,$Z$8&amp;$AA$9,"")</f>
      </c>
      <c r="AB55" s="159">
        <f>IF(BGJAM!Y54&gt;0,$Z$8&amp;$AB$9,"")</f>
      </c>
      <c r="AC55" s="159">
        <f>IF(BGJAM!Z54&gt;0,$Z$8&amp;$AC$9,"")</f>
      </c>
      <c r="AD55" s="159">
        <f t="shared" si="1"/>
        <v>0</v>
      </c>
      <c r="AE55" s="159"/>
      <c r="AF55" s="159"/>
      <c r="AG55" s="160"/>
      <c r="AH55" s="162"/>
    </row>
    <row r="56" spans="1:35" ht="25.5">
      <c r="A56" s="157">
        <v>35</v>
      </c>
      <c r="B56" s="157" t="s">
        <v>83</v>
      </c>
      <c r="C56" s="161" t="s">
        <v>84</v>
      </c>
      <c r="D56" s="161" t="s">
        <v>14</v>
      </c>
      <c r="E56" s="158">
        <f>BGJAM!E55</f>
        <v>6</v>
      </c>
      <c r="F56" s="160" t="str">
        <f t="shared" si="0"/>
        <v>X IIS1, X IIS2, XII IIS1, XII IIS2, XII IIS3, XII IIS4, </v>
      </c>
      <c r="G56" s="160"/>
      <c r="H56" s="160"/>
      <c r="I56" s="159">
        <f>IF(BGJAM!F55&gt;0,$I$8&amp;$I$9,"")</f>
      </c>
      <c r="J56" s="159">
        <f>IF(BGJAM!G55&gt;0,$I$8&amp;$J$9,"")</f>
      </c>
      <c r="K56" s="159">
        <f>IF(BGJAM!H55&gt;0,$I$8&amp;$K$9,"")</f>
      </c>
      <c r="L56" s="159" t="str">
        <f>IF(BGJAM!I55&gt;0,$L$8&amp;$L$9,"")</f>
        <v>X IIS1, </v>
      </c>
      <c r="M56" s="159" t="str">
        <f>IF(BGJAM!J55&gt;0,$L$8&amp;$M$9,"")</f>
        <v>X IIS2, </v>
      </c>
      <c r="N56" s="159">
        <f>IF(BGJAM!K55&gt;0,$L$8&amp;$N$9,"")</f>
      </c>
      <c r="O56" s="159">
        <f>IF(BGJAM!L55&gt;0,$L$8&amp;$O$9,"")</f>
      </c>
      <c r="P56" s="167">
        <f>IF(BGJAM!M55&gt;0,$P$8&amp;$P$9,"")</f>
      </c>
      <c r="Q56" s="167">
        <f>IF(BGJAM!N55&gt;0,$P$8&amp;$Q$9,"")</f>
      </c>
      <c r="R56" s="167">
        <f>IF(BGJAM!O55&gt;0,$P$8&amp;$R$9,"")</f>
      </c>
      <c r="S56" s="159">
        <f>IF(BGJAM!P55&gt;0,$S$8&amp;$S$9,"")</f>
      </c>
      <c r="T56" s="159">
        <f>IF(BGJAM!Q55&gt;0,$S$8&amp;$T$9,"")</f>
      </c>
      <c r="U56" s="159">
        <f>IF(BGJAM!R55&gt;0,$S$8&amp;$U$9,"")</f>
      </c>
      <c r="V56" s="159">
        <f>IF(BGJAM!S55&gt;0,$S$8&amp;$V$9,"")</f>
      </c>
      <c r="W56" s="159">
        <f>IF(BGJAM!T55&gt;0,$W$8&amp;$W$9,"")</f>
      </c>
      <c r="X56" s="159">
        <f>IF(BGJAM!U55&gt;0,$W$8&amp;$X$9,"")</f>
      </c>
      <c r="Y56" s="159">
        <f>IF(BGJAM!V55&gt;0,$W$8&amp;$Y$9,"")</f>
      </c>
      <c r="Z56" s="159" t="str">
        <f>IF(BGJAM!W55&gt;0,$Z$8&amp;$Z$9,"")</f>
        <v>XII IIS1, </v>
      </c>
      <c r="AA56" s="159" t="str">
        <f>IF(BGJAM!X55&gt;0,$Z$8&amp;$AA$9,"")</f>
        <v>XII IIS2, </v>
      </c>
      <c r="AB56" s="159" t="str">
        <f>IF(BGJAM!Y55&gt;0,$Z$8&amp;$AB$9,"")</f>
        <v>XII IIS3, </v>
      </c>
      <c r="AC56" s="159" t="str">
        <f>IF(BGJAM!Z55&gt;0,$Z$8&amp;$AC$9,"")</f>
        <v>XII IIS4, </v>
      </c>
      <c r="AD56" s="159">
        <f t="shared" si="1"/>
        <v>0</v>
      </c>
      <c r="AE56" s="159"/>
      <c r="AF56" s="159">
        <f t="shared" si="2"/>
        <v>0</v>
      </c>
      <c r="AG56" s="160" t="s">
        <v>243</v>
      </c>
      <c r="AH56" s="162" t="s">
        <v>312</v>
      </c>
      <c r="AI56" s="153" t="s">
        <v>317</v>
      </c>
    </row>
    <row r="57" spans="1:36" ht="25.5">
      <c r="A57" s="157">
        <v>36</v>
      </c>
      <c r="B57" s="157" t="s">
        <v>85</v>
      </c>
      <c r="C57" s="161" t="s">
        <v>322</v>
      </c>
      <c r="D57" s="161" t="s">
        <v>14</v>
      </c>
      <c r="E57" s="158">
        <f>BGJAM!E56</f>
        <v>6</v>
      </c>
      <c r="F57" s="160" t="str">
        <f t="shared" si="0"/>
        <v>X IIS3, X IIS4, XI IIS1, XI IIS2, XI IIS3, XI IIS4, </v>
      </c>
      <c r="G57" s="160"/>
      <c r="H57" s="160"/>
      <c r="I57" s="159">
        <f>IF(BGJAM!F56&gt;0,$I$8&amp;$I$9,"")</f>
      </c>
      <c r="J57" s="159">
        <f>IF(BGJAM!G56&gt;0,$I$8&amp;$J$9,"")</f>
      </c>
      <c r="K57" s="159">
        <f>IF(BGJAM!H56&gt;0,$I$8&amp;$K$9,"")</f>
      </c>
      <c r="L57" s="159">
        <f>IF(BGJAM!I56&gt;0,$L$8&amp;$L$9,"")</f>
      </c>
      <c r="M57" s="159">
        <f>IF(BGJAM!J56&gt;0,$L$8&amp;$M$9,"")</f>
      </c>
      <c r="N57" s="159" t="str">
        <f>IF(BGJAM!K56&gt;0,$L$8&amp;$N$9,"")</f>
        <v>X IIS3, </v>
      </c>
      <c r="O57" s="159" t="str">
        <f>IF(BGJAM!L56&gt;0,$L$8&amp;$O$9,"")</f>
        <v>X IIS4, </v>
      </c>
      <c r="P57" s="167">
        <f>IF(BGJAM!M56&gt;0,$P$8&amp;$P$9,"")</f>
      </c>
      <c r="Q57" s="167">
        <f>IF(BGJAM!N56&gt;0,$P$8&amp;$Q$9,"")</f>
      </c>
      <c r="R57" s="167">
        <f>IF(BGJAM!O56&gt;0,$P$8&amp;$R$9,"")</f>
      </c>
      <c r="S57" s="159" t="str">
        <f>IF(BGJAM!P56&gt;0,$S$8&amp;$S$9,"")</f>
        <v>XI IIS1, </v>
      </c>
      <c r="T57" s="159" t="str">
        <f>IF(BGJAM!Q56&gt;0,$S$8&amp;$T$9,"")</f>
        <v>XI IIS2, </v>
      </c>
      <c r="U57" s="159" t="str">
        <f>IF(BGJAM!R56&gt;0,$S$8&amp;$U$9,"")</f>
        <v>XI IIS3, </v>
      </c>
      <c r="V57" s="159" t="str">
        <f>IF(BGJAM!S56&gt;0,$S$8&amp;$V$9,"")</f>
        <v>XI IIS4, </v>
      </c>
      <c r="W57" s="159">
        <f>IF(BGJAM!T56&gt;0,$W$8&amp;$W$9,"")</f>
      </c>
      <c r="X57" s="159">
        <f>IF(BGJAM!U56&gt;0,$W$8&amp;$X$9,"")</f>
      </c>
      <c r="Y57" s="159">
        <f>IF(BGJAM!V56&gt;0,$W$8&amp;$Y$9,"")</f>
      </c>
      <c r="Z57" s="159">
        <f>IF(BGJAM!W56&gt;0,$Z$8&amp;$Z$9,"")</f>
      </c>
      <c r="AA57" s="159">
        <f>IF(BGJAM!X56&gt;0,$Z$8&amp;$AA$9,"")</f>
      </c>
      <c r="AB57" s="159">
        <f>IF(BGJAM!Y56&gt;0,$Z$8&amp;$AB$9,"")</f>
      </c>
      <c r="AC57" s="159">
        <f>IF(BGJAM!Z56&gt;0,$Z$8&amp;$AC$9,"")</f>
      </c>
      <c r="AD57" s="159">
        <f t="shared" si="1"/>
        <v>0</v>
      </c>
      <c r="AE57" s="159"/>
      <c r="AF57" s="159">
        <f t="shared" si="2"/>
        <v>0</v>
      </c>
      <c r="AG57" s="160" t="s">
        <v>284</v>
      </c>
      <c r="AH57" s="162"/>
      <c r="AI57" s="153" t="s">
        <v>318</v>
      </c>
      <c r="AJ57" s="155" t="s">
        <v>49</v>
      </c>
    </row>
    <row r="58" spans="1:35" ht="12.75">
      <c r="A58" s="157">
        <v>37</v>
      </c>
      <c r="B58" s="157" t="s">
        <v>86</v>
      </c>
      <c r="C58" s="161" t="s">
        <v>89</v>
      </c>
      <c r="D58" s="161" t="s">
        <v>16</v>
      </c>
      <c r="E58" s="158">
        <f>BGJAM!E57</f>
        <v>4</v>
      </c>
      <c r="F58" s="160" t="str">
        <f t="shared" si="0"/>
        <v>XI IIS1, XI IIS2, XI IIS3, XI IIS4, </v>
      </c>
      <c r="G58" s="160"/>
      <c r="H58" s="160"/>
      <c r="I58" s="159">
        <f>IF(BGJAM!F57&gt;0,$I$8&amp;$I$9,"")</f>
      </c>
      <c r="J58" s="159">
        <f>IF(BGJAM!G57&gt;0,$I$8&amp;$J$9,"")</f>
      </c>
      <c r="K58" s="159">
        <f>IF(BGJAM!H57&gt;0,$I$8&amp;$K$9,"")</f>
      </c>
      <c r="L58" s="159">
        <f>IF(BGJAM!I57&gt;0,$L$8&amp;$L$9,"")</f>
      </c>
      <c r="M58" s="159">
        <f>IF(BGJAM!J57&gt;0,$L$8&amp;$M$9,"")</f>
      </c>
      <c r="N58" s="159">
        <f>IF(BGJAM!K57&gt;0,$L$8&amp;$N$9,"")</f>
      </c>
      <c r="O58" s="159">
        <f>IF(BGJAM!L57&gt;0,$L$8&amp;$O$9,"")</f>
      </c>
      <c r="P58" s="167">
        <f>IF(BGJAM!M57&gt;0,$P$8&amp;$P$9,"")</f>
      </c>
      <c r="Q58" s="167">
        <f>IF(BGJAM!N57&gt;0,$P$8&amp;$Q$9,"")</f>
      </c>
      <c r="R58" s="167">
        <f>IF(BGJAM!O57&gt;0,$P$8&amp;$R$9,"")</f>
      </c>
      <c r="S58" s="159" t="str">
        <f>IF(BGJAM!P57&gt;0,$S$8&amp;$S$9,"")</f>
        <v>XI IIS1, </v>
      </c>
      <c r="T58" s="159" t="str">
        <f>IF(BGJAM!Q57&gt;0,$S$8&amp;$T$9,"")</f>
        <v>XI IIS2, </v>
      </c>
      <c r="U58" s="159" t="str">
        <f>IF(BGJAM!R57&gt;0,$S$8&amp;$U$9,"")</f>
        <v>XI IIS3, </v>
      </c>
      <c r="V58" s="159" t="str">
        <f>IF(BGJAM!S57&gt;0,$S$8&amp;$V$9,"")</f>
        <v>XI IIS4, </v>
      </c>
      <c r="W58" s="159">
        <f>IF(BGJAM!T57&gt;0,$W$8&amp;$W$9,"")</f>
      </c>
      <c r="X58" s="159">
        <f>IF(BGJAM!U57&gt;0,$W$8&amp;$X$9,"")</f>
      </c>
      <c r="Y58" s="159">
        <f>IF(BGJAM!V57&gt;0,$W$8&amp;$Y$9,"")</f>
      </c>
      <c r="Z58" s="159">
        <f>IF(BGJAM!W57&gt;0,$Z$8&amp;$Z$9,"")</f>
      </c>
      <c r="AA58" s="159">
        <f>IF(BGJAM!X57&gt;0,$Z$8&amp;$AA$9,"")</f>
      </c>
      <c r="AB58" s="159">
        <f>IF(BGJAM!Y57&gt;0,$Z$8&amp;$AB$9,"")</f>
      </c>
      <c r="AC58" s="159">
        <f>IF(BGJAM!Z57&gt;0,$Z$8&amp;$AC$9,"")</f>
      </c>
      <c r="AD58" s="159">
        <f t="shared" si="1"/>
        <v>0</v>
      </c>
      <c r="AE58" s="159" t="e">
        <f>#REF!</f>
        <v>#REF!</v>
      </c>
      <c r="AF58" s="159" t="e">
        <f t="shared" si="2"/>
        <v>#REF!</v>
      </c>
      <c r="AG58" s="160" t="s">
        <v>279</v>
      </c>
      <c r="AH58" s="162"/>
      <c r="AI58" s="153" t="s">
        <v>317</v>
      </c>
    </row>
    <row r="59" spans="1:35" ht="25.5">
      <c r="A59" s="157">
        <v>38</v>
      </c>
      <c r="B59" s="157" t="s">
        <v>88</v>
      </c>
      <c r="C59" s="161" t="s">
        <v>87</v>
      </c>
      <c r="D59" s="161" t="s">
        <v>16</v>
      </c>
      <c r="E59" s="158">
        <f>BGJAM!E58</f>
        <v>8</v>
      </c>
      <c r="F59" s="160" t="str">
        <f t="shared" si="0"/>
        <v>X IIS1, X IIS2, X IIS3, X IIS4, XII IIS1, XII IIS2, XII IIS3, XII IIS4, </v>
      </c>
      <c r="G59" s="160"/>
      <c r="H59" s="160"/>
      <c r="I59" s="159">
        <f>IF(BGJAM!F58&gt;0,$I$8&amp;$I$9,"")</f>
      </c>
      <c r="J59" s="159">
        <f>IF(BGJAM!G58&gt;0,$I$8&amp;$J$9,"")</f>
      </c>
      <c r="K59" s="159">
        <f>IF(BGJAM!H58&gt;0,$I$8&amp;$K$9,"")</f>
      </c>
      <c r="L59" s="159" t="str">
        <f>IF(BGJAM!I58&gt;0,$L$8&amp;$L$9,"")</f>
        <v>X IIS1, </v>
      </c>
      <c r="M59" s="159" t="str">
        <f>IF(BGJAM!J58&gt;0,$L$8&amp;$M$9,"")</f>
        <v>X IIS2, </v>
      </c>
      <c r="N59" s="159" t="str">
        <f>IF(BGJAM!K58&gt;0,$L$8&amp;$N$9,"")</f>
        <v>X IIS3, </v>
      </c>
      <c r="O59" s="159" t="str">
        <f>IF(BGJAM!L58&gt;0,$L$8&amp;$O$9,"")</f>
        <v>X IIS4, </v>
      </c>
      <c r="P59" s="167">
        <f>IF(BGJAM!M58&gt;0,$P$8&amp;$P$9,"")</f>
      </c>
      <c r="Q59" s="167">
        <f>IF(BGJAM!N58&gt;0,$P$8&amp;$Q$9,"")</f>
      </c>
      <c r="R59" s="167">
        <f>IF(BGJAM!O58&gt;0,$P$8&amp;$R$9,"")</f>
      </c>
      <c r="S59" s="159">
        <f>IF(BGJAM!P58&gt;0,$S$8&amp;$S$9,"")</f>
      </c>
      <c r="T59" s="159">
        <f>IF(BGJAM!Q58&gt;0,$S$8&amp;$T$9,"")</f>
      </c>
      <c r="U59" s="159">
        <f>IF(BGJAM!R58&gt;0,$S$8&amp;$U$9,"")</f>
      </c>
      <c r="V59" s="159">
        <f>IF(BGJAM!S58&gt;0,$S$8&amp;$V$9,"")</f>
      </c>
      <c r="W59" s="159">
        <f>IF(BGJAM!T58&gt;0,$W$8&amp;$W$9,"")</f>
      </c>
      <c r="X59" s="159">
        <f>IF(BGJAM!U58&gt;0,$W$8&amp;$X$9,"")</f>
      </c>
      <c r="Y59" s="159">
        <f>IF(BGJAM!V58&gt;0,$W$8&amp;$Y$9,"")</f>
      </c>
      <c r="Z59" s="159" t="str">
        <f>IF(BGJAM!W58&gt;0,$Z$8&amp;$Z$9,"")</f>
        <v>XII IIS1, </v>
      </c>
      <c r="AA59" s="159" t="str">
        <f>IF(BGJAM!X58&gt;0,$Z$8&amp;$AA$9,"")</f>
        <v>XII IIS2, </v>
      </c>
      <c r="AB59" s="159" t="str">
        <f>IF(BGJAM!Y58&gt;0,$Z$8&amp;$AB$9,"")</f>
        <v>XII IIS3, </v>
      </c>
      <c r="AC59" s="159" t="str">
        <f>IF(BGJAM!Z58&gt;0,$Z$8&amp;$AC$9,"")</f>
        <v>XII IIS4, </v>
      </c>
      <c r="AD59" s="159">
        <f t="shared" si="1"/>
        <v>0</v>
      </c>
      <c r="AE59" s="159"/>
      <c r="AF59" s="159">
        <f t="shared" si="2"/>
        <v>0</v>
      </c>
      <c r="AG59" s="160" t="s">
        <v>285</v>
      </c>
      <c r="AH59" s="162"/>
      <c r="AI59" s="153" t="s">
        <v>317</v>
      </c>
    </row>
    <row r="60" spans="1:35" ht="51">
      <c r="A60" s="157">
        <v>39</v>
      </c>
      <c r="B60" s="157" t="s">
        <v>90</v>
      </c>
      <c r="C60" s="161" t="s">
        <v>91</v>
      </c>
      <c r="D60" s="161" t="s">
        <v>92</v>
      </c>
      <c r="E60" s="158">
        <f>BGJAM!E59</f>
        <v>12</v>
      </c>
      <c r="F60" s="160" t="str">
        <f t="shared" si="0"/>
        <v>XI MIA1, XI MIA2, XI MIA3, XI IIS3, XI IIS4, XII MIA1, XII MIA2, XII MIA3, XII IIS1, XII IIS2, XII IIS3, XII IIS4, </v>
      </c>
      <c r="G60" s="160"/>
      <c r="H60" s="160"/>
      <c r="I60" s="159">
        <f>IF(BGJAM!F59&gt;0,$I$8&amp;$I$9,"")</f>
      </c>
      <c r="J60" s="159">
        <f>IF(BGJAM!G59&gt;0,$I$8&amp;$J$9,"")</f>
      </c>
      <c r="K60" s="159">
        <f>IF(BGJAM!H59&gt;0,$I$8&amp;$K$9,"")</f>
      </c>
      <c r="L60" s="159">
        <f>IF(BGJAM!I59&gt;0,$L$8&amp;$L$9,"")</f>
      </c>
      <c r="M60" s="159">
        <f>IF(BGJAM!J59&gt;0,$L$8&amp;$M$9,"")</f>
      </c>
      <c r="N60" s="159">
        <f>IF(BGJAM!K59&gt;0,$L$8&amp;$N$9,"")</f>
      </c>
      <c r="O60" s="159">
        <f>IF(BGJAM!L59&gt;0,$L$8&amp;$O$9,"")</f>
      </c>
      <c r="P60" s="167" t="str">
        <f>IF(BGJAM!M59&gt;0,$P$8&amp;$P$9,"")</f>
        <v>XI MIA1, </v>
      </c>
      <c r="Q60" s="167" t="str">
        <f>IF(BGJAM!N59&gt;0,$P$8&amp;$Q$9,"")</f>
        <v>XI MIA2, </v>
      </c>
      <c r="R60" s="167" t="str">
        <f>IF(BGJAM!O59&gt;0,$P$8&amp;$R$9,"")</f>
        <v>XI MIA3, </v>
      </c>
      <c r="S60" s="159">
        <f>IF(BGJAM!P59&gt;0,$S$8&amp;$S$9,"")</f>
      </c>
      <c r="T60" s="159">
        <f>IF(BGJAM!Q59&gt;0,$S$8&amp;$T$9,"")</f>
      </c>
      <c r="U60" s="159" t="str">
        <f>IF(BGJAM!R59&gt;0,$S$8&amp;$U$9,"")</f>
        <v>XI IIS3, </v>
      </c>
      <c r="V60" s="159" t="str">
        <f>IF(BGJAM!S59&gt;0,$S$8&amp;$V$9,"")</f>
        <v>XI IIS4, </v>
      </c>
      <c r="W60" s="159" t="str">
        <f>IF(BGJAM!T59&gt;0,$W$8&amp;$W$9,"")</f>
        <v>XII MIA1, </v>
      </c>
      <c r="X60" s="159" t="str">
        <f>IF(BGJAM!U59&gt;0,$W$8&amp;$X$9,"")</f>
        <v>XII MIA2, </v>
      </c>
      <c r="Y60" s="159" t="str">
        <f>IF(BGJAM!V59&gt;0,$W$8&amp;$Y$9,"")</f>
        <v>XII MIA3, </v>
      </c>
      <c r="Z60" s="159" t="str">
        <f>IF(BGJAM!W59&gt;0,$Z$8&amp;$Z$9,"")</f>
        <v>XII IIS1, </v>
      </c>
      <c r="AA60" s="159" t="str">
        <f>IF(BGJAM!X59&gt;0,$Z$8&amp;$AA$9,"")</f>
        <v>XII IIS2, </v>
      </c>
      <c r="AB60" s="159" t="str">
        <f>IF(BGJAM!Y59&gt;0,$Z$8&amp;$AB$9,"")</f>
        <v>XII IIS3, </v>
      </c>
      <c r="AC60" s="159" t="str">
        <f>IF(BGJAM!Z59&gt;0,$Z$8&amp;$AC$9,"")</f>
        <v>XII IIS4, </v>
      </c>
      <c r="AD60" s="159">
        <f t="shared" si="1"/>
        <v>0</v>
      </c>
      <c r="AE60" s="159"/>
      <c r="AF60" s="159">
        <f t="shared" si="2"/>
        <v>0</v>
      </c>
      <c r="AG60" s="160" t="s">
        <v>278</v>
      </c>
      <c r="AH60" s="162" t="s">
        <v>312</v>
      </c>
      <c r="AI60" s="153" t="s">
        <v>318</v>
      </c>
    </row>
    <row r="61" spans="1:35" ht="25.5">
      <c r="A61" s="157">
        <v>40</v>
      </c>
      <c r="B61" s="157" t="s">
        <v>93</v>
      </c>
      <c r="C61" s="161" t="s">
        <v>184</v>
      </c>
      <c r="D61" s="161" t="s">
        <v>92</v>
      </c>
      <c r="E61" s="158">
        <f>BGJAM!E60</f>
        <v>9</v>
      </c>
      <c r="F61" s="160" t="str">
        <f t="shared" si="0"/>
        <v>X MIA1, X MIA2, X MIA3, X IIS1, X IIS2, X IIS3, X IIS4, XI IIS1, XI IIS2, </v>
      </c>
      <c r="G61" s="160"/>
      <c r="H61" s="160"/>
      <c r="I61" s="159" t="str">
        <f>IF(BGJAM!F60&gt;0,$I$8&amp;$I$9,"")</f>
        <v>X MIA1, </v>
      </c>
      <c r="J61" s="159" t="str">
        <f>IF(BGJAM!G60&gt;0,$I$8&amp;$J$9,"")</f>
        <v>X MIA2, </v>
      </c>
      <c r="K61" s="159" t="str">
        <f>IF(BGJAM!H60&gt;0,$I$8&amp;$K$9,"")</f>
        <v>X MIA3, </v>
      </c>
      <c r="L61" s="159" t="str">
        <f>IF(BGJAM!I60&gt;0,$L$8&amp;$L$9,"")</f>
        <v>X IIS1, </v>
      </c>
      <c r="M61" s="159" t="str">
        <f>IF(BGJAM!J60&gt;0,$L$8&amp;$M$9,"")</f>
        <v>X IIS2, </v>
      </c>
      <c r="N61" s="159" t="str">
        <f>IF(BGJAM!K60&gt;0,$L$8&amp;$N$9,"")</f>
        <v>X IIS3, </v>
      </c>
      <c r="O61" s="159" t="str">
        <f>IF(BGJAM!L60&gt;0,$L$8&amp;$O$9,"")</f>
        <v>X IIS4, </v>
      </c>
      <c r="P61" s="167">
        <f>IF(BGJAM!M60&gt;0,$P$8&amp;$P$9,"")</f>
      </c>
      <c r="Q61" s="167">
        <f>IF(BGJAM!N60&gt;0,$P$8&amp;$Q$9,"")</f>
      </c>
      <c r="R61" s="167">
        <f>IF(BGJAM!O60&gt;0,$P$8&amp;$R$9,"")</f>
      </c>
      <c r="S61" s="159" t="str">
        <f>IF(BGJAM!P60&gt;0,$S$8&amp;$S$9,"")</f>
        <v>XI IIS1, </v>
      </c>
      <c r="T61" s="159" t="str">
        <f>IF(BGJAM!Q60&gt;0,$S$8&amp;$T$9,"")</f>
        <v>XI IIS2, </v>
      </c>
      <c r="U61" s="159">
        <f>IF(BGJAM!R60&gt;0,$S$8&amp;$U$9,"")</f>
      </c>
      <c r="V61" s="159">
        <f>IF(BGJAM!S60&gt;0,$S$8&amp;$V$9,"")</f>
      </c>
      <c r="W61" s="159">
        <f>IF(BGJAM!T60&gt;0,$W$8&amp;$W$9,"")</f>
      </c>
      <c r="X61" s="159">
        <f>IF(BGJAM!U60&gt;0,$W$8&amp;$X$9,"")</f>
      </c>
      <c r="Y61" s="159">
        <f>IF(BGJAM!V60&gt;0,$W$8&amp;$Y$9,"")</f>
      </c>
      <c r="Z61" s="159">
        <f>IF(BGJAM!W60&gt;0,$Z$8&amp;$Z$9,"")</f>
      </c>
      <c r="AA61" s="159">
        <f>IF(BGJAM!X60&gt;0,$Z$8&amp;$AA$9,"")</f>
      </c>
      <c r="AB61" s="159">
        <f>IF(BGJAM!Y60&gt;0,$Z$8&amp;$AB$9,"")</f>
      </c>
      <c r="AC61" s="159">
        <f>IF(BGJAM!Z60&gt;0,$Z$8&amp;$AC$9,"")</f>
      </c>
      <c r="AD61" s="159">
        <f t="shared" si="1"/>
        <v>0</v>
      </c>
      <c r="AE61" s="159"/>
      <c r="AF61" s="159">
        <f t="shared" si="2"/>
        <v>0</v>
      </c>
      <c r="AG61" s="160" t="s">
        <v>288</v>
      </c>
      <c r="AH61" s="162" t="s">
        <v>312</v>
      </c>
      <c r="AI61" s="153" t="s">
        <v>318</v>
      </c>
    </row>
    <row r="62" spans="1:35" ht="25.5">
      <c r="A62" s="157">
        <v>41</v>
      </c>
      <c r="B62" s="157" t="s">
        <v>95</v>
      </c>
      <c r="C62" s="161" t="s">
        <v>96</v>
      </c>
      <c r="D62" s="161" t="s">
        <v>97</v>
      </c>
      <c r="E62" s="158">
        <f>BGJAM!E61</f>
        <v>7</v>
      </c>
      <c r="F62" s="160" t="str">
        <f t="shared" si="0"/>
        <v>XI IIS1, XI IIS2, XI IIS3, XI IIS4, XII MIA1, XII MIA2, XII MIA3, </v>
      </c>
      <c r="G62" s="160"/>
      <c r="H62" s="160"/>
      <c r="I62" s="159">
        <f>IF(BGJAM!F61&gt;0,$I$8&amp;$I$9,"")</f>
      </c>
      <c r="J62" s="159">
        <f>IF(BGJAM!G61&gt;0,$I$8&amp;$J$9,"")</f>
      </c>
      <c r="K62" s="159">
        <f>IF(BGJAM!H61&gt;0,$I$8&amp;$K$9,"")</f>
      </c>
      <c r="L62" s="159">
        <f>IF(BGJAM!I61&gt;0,$L$8&amp;$L$9,"")</f>
      </c>
      <c r="M62" s="159">
        <f>IF(BGJAM!J61&gt;0,$L$8&amp;$M$9,"")</f>
      </c>
      <c r="N62" s="159">
        <f>IF(BGJAM!K61&gt;0,$L$8&amp;$N$9,"")</f>
      </c>
      <c r="O62" s="159">
        <f>IF(BGJAM!L61&gt;0,$L$8&amp;$O$9,"")</f>
      </c>
      <c r="P62" s="167">
        <f>IF(BGJAM!M61&gt;0,$P$8&amp;$P$9,"")</f>
      </c>
      <c r="Q62" s="167">
        <f>IF(BGJAM!N61&gt;0,$P$8&amp;$Q$9,"")</f>
      </c>
      <c r="R62" s="167">
        <f>IF(BGJAM!O61&gt;0,$P$8&amp;$R$9,"")</f>
      </c>
      <c r="S62" s="159" t="str">
        <f>IF(BGJAM!P61&gt;0,$S$8&amp;$S$9,"")</f>
        <v>XI IIS1, </v>
      </c>
      <c r="T62" s="159" t="str">
        <f>IF(BGJAM!Q61&gt;0,$S$8&amp;$T$9,"")</f>
        <v>XI IIS2, </v>
      </c>
      <c r="U62" s="159" t="str">
        <f>IF(BGJAM!R61&gt;0,$S$8&amp;$U$9,"")</f>
        <v>XI IIS3, </v>
      </c>
      <c r="V62" s="159" t="str">
        <f>IF(BGJAM!S61&gt;0,$S$8&amp;$V$9,"")</f>
        <v>XI IIS4, </v>
      </c>
      <c r="W62" s="159" t="str">
        <f>IF(BGJAM!T61&gt;0,$W$8&amp;$W$9,"")</f>
        <v>XII MIA1, </v>
      </c>
      <c r="X62" s="159" t="str">
        <f>IF(BGJAM!U61&gt;0,$W$8&amp;$X$9,"")</f>
        <v>XII MIA2, </v>
      </c>
      <c r="Y62" s="159" t="str">
        <f>IF(BGJAM!V61&gt;0,$W$8&amp;$Y$9,"")</f>
        <v>XII MIA3, </v>
      </c>
      <c r="Z62" s="159">
        <f>IF(BGJAM!W61&gt;0,$Z$8&amp;$Z$9,"")</f>
      </c>
      <c r="AA62" s="159">
        <f>IF(BGJAM!X61&gt;0,$Z$8&amp;$AA$9,"")</f>
      </c>
      <c r="AB62" s="159">
        <f>IF(BGJAM!Y61&gt;0,$Z$8&amp;$AB$9,"")</f>
      </c>
      <c r="AC62" s="159">
        <f>IF(BGJAM!Z61&gt;0,$Z$8&amp;$AC$9,"")</f>
      </c>
      <c r="AD62" s="159">
        <v>24</v>
      </c>
      <c r="AE62" s="159"/>
      <c r="AF62" s="159">
        <f t="shared" si="2"/>
        <v>24</v>
      </c>
      <c r="AG62" s="160" t="s">
        <v>148</v>
      </c>
      <c r="AH62" s="162"/>
      <c r="AI62" s="153" t="s">
        <v>317</v>
      </c>
    </row>
    <row r="63" spans="1:35" ht="25.5">
      <c r="A63" s="157">
        <v>42</v>
      </c>
      <c r="B63" s="157" t="s">
        <v>98</v>
      </c>
      <c r="C63" s="161" t="s">
        <v>100</v>
      </c>
      <c r="D63" s="161" t="s">
        <v>94</v>
      </c>
      <c r="E63" s="158">
        <f>BGJAM!E62</f>
        <v>7</v>
      </c>
      <c r="F63" s="160" t="str">
        <f t="shared" si="0"/>
        <v>X MIA1, X MIA2, X MIA3, XII IIS1, XII IIS2, XII IIS3, XII IIS4, </v>
      </c>
      <c r="G63" s="160"/>
      <c r="H63" s="160"/>
      <c r="I63" s="159" t="str">
        <f>IF(BGJAM!F62&gt;0,$I$8&amp;$I$9,"")</f>
        <v>X MIA1, </v>
      </c>
      <c r="J63" s="159" t="str">
        <f>IF(BGJAM!G62&gt;0,$I$8&amp;$J$9,"")</f>
        <v>X MIA2, </v>
      </c>
      <c r="K63" s="159" t="str">
        <f>IF(BGJAM!H62&gt;0,$I$8&amp;$K$9,"")</f>
        <v>X MIA3, </v>
      </c>
      <c r="L63" s="159">
        <f>IF(BGJAM!I62&gt;0,$L$8&amp;$L$9,"")</f>
      </c>
      <c r="M63" s="159">
        <f>IF(BGJAM!J62&gt;0,$L$8&amp;$M$9,"")</f>
      </c>
      <c r="N63" s="159">
        <f>IF(BGJAM!K62&gt;0,$L$8&amp;$N$9,"")</f>
      </c>
      <c r="O63" s="159">
        <f>IF(BGJAM!L62&gt;0,$L$8&amp;$O$9,"")</f>
      </c>
      <c r="P63" s="167">
        <f>IF(BGJAM!M62&gt;0,$P$8&amp;$P$9,"")</f>
      </c>
      <c r="Q63" s="167">
        <f>IF(BGJAM!N62&gt;0,$P$8&amp;$Q$9,"")</f>
      </c>
      <c r="R63" s="167">
        <f>IF(BGJAM!O62&gt;0,$P$8&amp;$R$9,"")</f>
      </c>
      <c r="S63" s="159">
        <f>IF(BGJAM!P62&gt;0,$S$8&amp;$S$9,"")</f>
      </c>
      <c r="T63" s="159">
        <f>IF(BGJAM!Q62&gt;0,$S$8&amp;$T$9,"")</f>
      </c>
      <c r="U63" s="159">
        <f>IF(BGJAM!R62&gt;0,$S$8&amp;$U$9,"")</f>
      </c>
      <c r="V63" s="159">
        <f>IF(BGJAM!S62&gt;0,$S$8&amp;$V$9,"")</f>
      </c>
      <c r="W63" s="159">
        <f>IF(BGJAM!T62&gt;0,$W$8&amp;$W$9,"")</f>
      </c>
      <c r="X63" s="159">
        <f>IF(BGJAM!U62&gt;0,$W$8&amp;$X$9,"")</f>
      </c>
      <c r="Y63" s="159">
        <f>IF(BGJAM!V62&gt;0,$W$8&amp;$Y$9,"")</f>
      </c>
      <c r="Z63" s="159" t="str">
        <f>IF(BGJAM!W62&gt;0,$Z$8&amp;$Z$9,"")</f>
        <v>XII IIS1, </v>
      </c>
      <c r="AA63" s="159" t="str">
        <f>IF(BGJAM!X62&gt;0,$Z$8&amp;$AA$9,"")</f>
        <v>XII IIS2, </v>
      </c>
      <c r="AB63" s="159" t="str">
        <f>IF(BGJAM!Y62&gt;0,$Z$8&amp;$AB$9,"")</f>
        <v>XII IIS3, </v>
      </c>
      <c r="AC63" s="159" t="str">
        <f>IF(BGJAM!Z62&gt;0,$Z$8&amp;$AC$9,"")</f>
        <v>XII IIS4, </v>
      </c>
      <c r="AD63" s="159">
        <v>24</v>
      </c>
      <c r="AE63" s="159"/>
      <c r="AF63" s="159">
        <f t="shared" si="2"/>
        <v>24</v>
      </c>
      <c r="AG63" s="160"/>
      <c r="AH63" s="162"/>
      <c r="AI63" s="153" t="s">
        <v>317</v>
      </c>
    </row>
    <row r="64" spans="1:35" ht="25.5">
      <c r="A64" s="157">
        <v>43</v>
      </c>
      <c r="B64" s="157" t="s">
        <v>99</v>
      </c>
      <c r="C64" s="161" t="s">
        <v>101</v>
      </c>
      <c r="D64" s="161" t="s">
        <v>94</v>
      </c>
      <c r="E64" s="158">
        <f>BGJAM!E63</f>
        <v>7</v>
      </c>
      <c r="F64" s="160" t="str">
        <f t="shared" si="0"/>
        <v>X IIS1, X IIS2, X IIS3, X IIS4, XI MIA1, XI MIA2, XI MIA3, </v>
      </c>
      <c r="G64" s="160"/>
      <c r="H64" s="160"/>
      <c r="I64" s="159">
        <f>IF(BGJAM!F63&gt;0,$I$8&amp;$I$9,"")</f>
      </c>
      <c r="J64" s="159">
        <f>IF(BGJAM!G63&gt;0,$I$8&amp;$J$9,"")</f>
      </c>
      <c r="K64" s="159">
        <f>IF(BGJAM!H63&gt;0,$I$8&amp;$K$9,"")</f>
      </c>
      <c r="L64" s="159" t="str">
        <f>IF(BGJAM!I63&gt;0,$L$8&amp;$L$9,"")</f>
        <v>X IIS1, </v>
      </c>
      <c r="M64" s="159" t="str">
        <f>IF(BGJAM!J63&gt;0,$L$8&amp;$M$9,"")</f>
        <v>X IIS2, </v>
      </c>
      <c r="N64" s="159" t="str">
        <f>IF(BGJAM!K63&gt;0,$L$8&amp;$N$9,"")</f>
        <v>X IIS3, </v>
      </c>
      <c r="O64" s="159" t="str">
        <f>IF(BGJAM!L63&gt;0,$L$8&amp;$O$9,"")</f>
        <v>X IIS4, </v>
      </c>
      <c r="P64" s="167" t="str">
        <f>IF(BGJAM!M63&gt;0,$P$8&amp;$P$9,"")</f>
        <v>XI MIA1, </v>
      </c>
      <c r="Q64" s="167" t="str">
        <f>IF(BGJAM!N63&gt;0,$P$8&amp;$Q$9,"")</f>
        <v>XI MIA2, </v>
      </c>
      <c r="R64" s="167" t="str">
        <f>IF(BGJAM!O63&gt;0,$P$8&amp;$R$9,"")</f>
        <v>XI MIA3, </v>
      </c>
      <c r="S64" s="159">
        <f>IF(BGJAM!P63&gt;0,$S$8&amp;$S$9,"")</f>
      </c>
      <c r="T64" s="159">
        <f>IF(BGJAM!Q63&gt;0,$S$8&amp;$T$9,"")</f>
      </c>
      <c r="U64" s="159">
        <f>IF(BGJAM!R63&gt;0,$S$8&amp;$U$9,"")</f>
      </c>
      <c r="V64" s="159">
        <f>IF(BGJAM!S63&gt;0,$S$8&amp;$V$9,"")</f>
      </c>
      <c r="W64" s="159">
        <f>IF(BGJAM!T63&gt;0,$W$8&amp;$W$9,"")</f>
      </c>
      <c r="X64" s="159">
        <f>IF(BGJAM!U63&gt;0,$W$8&amp;$X$9,"")</f>
      </c>
      <c r="Y64" s="159">
        <f>IF(BGJAM!V63&gt;0,$W$8&amp;$Y$9,"")</f>
      </c>
      <c r="Z64" s="159">
        <f>IF(BGJAM!W63&gt;0,$Z$8&amp;$Z$9,"")</f>
      </c>
      <c r="AA64" s="159">
        <f>IF(BGJAM!X63&gt;0,$Z$8&amp;$AA$9,"")</f>
      </c>
      <c r="AB64" s="159">
        <f>IF(BGJAM!Y63&gt;0,$Z$8&amp;$AB$9,"")</f>
      </c>
      <c r="AC64" s="159">
        <f>IF(BGJAM!Z63&gt;0,$Z$8&amp;$AC$9,"")</f>
      </c>
      <c r="AD64" s="159">
        <v>24</v>
      </c>
      <c r="AE64" s="159"/>
      <c r="AF64" s="159">
        <f t="shared" si="2"/>
        <v>24</v>
      </c>
      <c r="AG64" s="160"/>
      <c r="AH64" s="162"/>
      <c r="AI64" s="153" t="s">
        <v>317</v>
      </c>
    </row>
    <row r="65" spans="1:35" ht="25.5">
      <c r="A65" s="157">
        <v>44</v>
      </c>
      <c r="B65" s="157" t="s">
        <v>107</v>
      </c>
      <c r="C65" s="161" t="s">
        <v>102</v>
      </c>
      <c r="D65" s="161" t="s">
        <v>103</v>
      </c>
      <c r="E65" s="158">
        <f>BGJAM!E64</f>
        <v>8</v>
      </c>
      <c r="F65" s="160" t="str">
        <f t="shared" si="0"/>
        <v>X IIS1, X IIS2, X IIS3, X IIS4, XI IIS1, XI IIS2, XI IIS3, XI IIS4, </v>
      </c>
      <c r="G65" s="160"/>
      <c r="H65" s="160"/>
      <c r="I65" s="159">
        <f>IF(BGJAM!F64&gt;0,$I$8&amp;$I$9,"")</f>
      </c>
      <c r="J65" s="159">
        <f>IF(BGJAM!G64&gt;0,$I$8&amp;$J$9,"")</f>
      </c>
      <c r="K65" s="159">
        <f>IF(BGJAM!H64&gt;0,$I$8&amp;$K$9,"")</f>
      </c>
      <c r="L65" s="159" t="str">
        <f>IF(BGJAM!I64&gt;0,$L$8&amp;$L$9,"")</f>
        <v>X IIS1, </v>
      </c>
      <c r="M65" s="159" t="str">
        <f>IF(BGJAM!J64&gt;0,$L$8&amp;$M$9,"")</f>
        <v>X IIS2, </v>
      </c>
      <c r="N65" s="159" t="str">
        <f>IF(BGJAM!K64&gt;0,$L$8&amp;$N$9,"")</f>
        <v>X IIS3, </v>
      </c>
      <c r="O65" s="159" t="str">
        <f>IF(BGJAM!L64&gt;0,$L$8&amp;$O$9,"")</f>
        <v>X IIS4, </v>
      </c>
      <c r="P65" s="167">
        <f>IF(BGJAM!M64&gt;0,$P$8&amp;$P$9,"")</f>
      </c>
      <c r="Q65" s="167">
        <f>IF(BGJAM!N64&gt;0,$P$8&amp;$Q$9,"")</f>
      </c>
      <c r="R65" s="167">
        <f>IF(BGJAM!O64&gt;0,$P$8&amp;$R$9,"")</f>
      </c>
      <c r="S65" s="159" t="str">
        <f>IF(BGJAM!P64&gt;0,$S$8&amp;$S$9,"")</f>
        <v>XI IIS1, </v>
      </c>
      <c r="T65" s="159" t="str">
        <f>IF(BGJAM!Q64&gt;0,$S$8&amp;$T$9,"")</f>
        <v>XI IIS2, </v>
      </c>
      <c r="U65" s="159" t="str">
        <f>IF(BGJAM!R64&gt;0,$S$8&amp;$U$9,"")</f>
        <v>XI IIS3, </v>
      </c>
      <c r="V65" s="159" t="str">
        <f>IF(BGJAM!S64&gt;0,$S$8&amp;$V$9,"")</f>
        <v>XI IIS4, </v>
      </c>
      <c r="W65" s="159">
        <f>IF(BGJAM!T64&gt;0,$W$8&amp;$W$9,"")</f>
      </c>
      <c r="X65" s="159">
        <f>IF(BGJAM!U64&gt;0,$W$8&amp;$X$9,"")</f>
      </c>
      <c r="Y65" s="159">
        <f>IF(BGJAM!V64&gt;0,$W$8&amp;$Y$9,"")</f>
      </c>
      <c r="Z65" s="159">
        <f>IF(BGJAM!W64&gt;0,$Z$8&amp;$Z$9,"")</f>
      </c>
      <c r="AA65" s="159">
        <f>IF(BGJAM!X64&gt;0,$Z$8&amp;$AA$9,"")</f>
      </c>
      <c r="AB65" s="159">
        <f>IF(BGJAM!Y64&gt;0,$Z$8&amp;$AB$9,"")</f>
      </c>
      <c r="AC65" s="159">
        <f>IF(BGJAM!Z64&gt;0,$Z$8&amp;$AC$9,"")</f>
      </c>
      <c r="AD65" s="159">
        <f t="shared" si="1"/>
        <v>0</v>
      </c>
      <c r="AE65" s="159"/>
      <c r="AF65" s="159">
        <f t="shared" si="2"/>
        <v>0</v>
      </c>
      <c r="AG65" s="160" t="s">
        <v>242</v>
      </c>
      <c r="AH65" s="162" t="s">
        <v>312</v>
      </c>
      <c r="AI65" s="153" t="s">
        <v>317</v>
      </c>
    </row>
    <row r="66" spans="1:36" ht="12.75">
      <c r="A66" s="157"/>
      <c r="B66" s="157"/>
      <c r="C66" s="163"/>
      <c r="D66" s="164" t="s">
        <v>3</v>
      </c>
      <c r="E66" s="159"/>
      <c r="F66" s="177"/>
      <c r="G66" s="177"/>
      <c r="H66" s="177"/>
      <c r="I66" s="159" t="e">
        <f>SUM(I10:I65)-I14-SUM(I62:I64)</f>
        <v>#REF!</v>
      </c>
      <c r="J66" s="159" t="e">
        <f aca="true" t="shared" si="3" ref="J66:Y66">SUM(J10:J65)-J14-SUM(J62:J64)</f>
        <v>#REF!</v>
      </c>
      <c r="K66" s="159" t="e">
        <f t="shared" si="3"/>
        <v>#REF!</v>
      </c>
      <c r="L66" s="159" t="e">
        <f aca="true" t="shared" si="4" ref="L66:V66">SUM(L10:L65)-L14</f>
        <v>#REF!</v>
      </c>
      <c r="M66" s="159" t="e">
        <f t="shared" si="4"/>
        <v>#REF!</v>
      </c>
      <c r="N66" s="159" t="e">
        <f t="shared" si="4"/>
        <v>#REF!</v>
      </c>
      <c r="O66" s="159" t="e">
        <f t="shared" si="4"/>
        <v>#REF!</v>
      </c>
      <c r="P66" s="159" t="e">
        <f t="shared" si="3"/>
        <v>#REF!</v>
      </c>
      <c r="Q66" s="159" t="e">
        <f t="shared" si="3"/>
        <v>#REF!</v>
      </c>
      <c r="R66" s="159" t="e">
        <f t="shared" si="3"/>
        <v>#REF!</v>
      </c>
      <c r="S66" s="159" t="e">
        <f t="shared" si="4"/>
        <v>#REF!</v>
      </c>
      <c r="T66" s="159" t="e">
        <f t="shared" si="4"/>
        <v>#REF!</v>
      </c>
      <c r="U66" s="159" t="e">
        <f t="shared" si="4"/>
        <v>#REF!</v>
      </c>
      <c r="V66" s="159" t="e">
        <f t="shared" si="4"/>
        <v>#REF!</v>
      </c>
      <c r="W66" s="159" t="e">
        <f t="shared" si="3"/>
        <v>#REF!</v>
      </c>
      <c r="X66" s="159" t="e">
        <f t="shared" si="3"/>
        <v>#REF!</v>
      </c>
      <c r="Y66" s="159" t="e">
        <f t="shared" si="3"/>
        <v>#REF!</v>
      </c>
      <c r="Z66" s="159" t="e">
        <f>SUM(Z10:Z65)-Z14</f>
        <v>#REF!</v>
      </c>
      <c r="AA66" s="159" t="e">
        <f>SUM(AA10:AA65)-AA14</f>
        <v>#REF!</v>
      </c>
      <c r="AB66" s="159" t="e">
        <f>SUM(AB10:AB65)-AB14</f>
        <v>#REF!</v>
      </c>
      <c r="AC66" s="159" t="e">
        <f>SUM(AC10:AC65)-AC14</f>
        <v>#REF!</v>
      </c>
      <c r="AD66" s="159"/>
      <c r="AE66" s="159"/>
      <c r="AF66" s="159"/>
      <c r="AG66" s="159"/>
      <c r="AH66" s="162"/>
      <c r="AI66" s="153">
        <f>COUNTIF(AI10:AI65,"L")</f>
        <v>15</v>
      </c>
      <c r="AJ66" s="153">
        <f>COUNTIF(AJ10:AJ65,"S2")</f>
        <v>6</v>
      </c>
    </row>
    <row r="67" spans="33:35" ht="12.75">
      <c r="AG67" s="171"/>
      <c r="AI67" s="153">
        <f>COUNTIF(AI10:AI65,"P")</f>
        <v>28</v>
      </c>
    </row>
    <row r="68" ht="12.75">
      <c r="AG68" s="171"/>
    </row>
  </sheetData>
  <sheetProtection/>
  <mergeCells count="20">
    <mergeCell ref="D7:D9"/>
    <mergeCell ref="E7:E9"/>
    <mergeCell ref="I8:K8"/>
    <mergeCell ref="L8:O8"/>
    <mergeCell ref="I7:AC7"/>
    <mergeCell ref="AD7:AD9"/>
    <mergeCell ref="W8:Y8"/>
    <mergeCell ref="Z8:AC8"/>
    <mergeCell ref="P8:R8"/>
    <mergeCell ref="S8:V8"/>
    <mergeCell ref="AE7:AE9"/>
    <mergeCell ref="AF7:AF9"/>
    <mergeCell ref="AG7:AG9"/>
    <mergeCell ref="AH7:AH9"/>
    <mergeCell ref="A1:AF1"/>
    <mergeCell ref="A2:AF2"/>
    <mergeCell ref="A3:AF3"/>
    <mergeCell ref="A7:A9"/>
    <mergeCell ref="B7:B9"/>
    <mergeCell ref="C7:C9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D1:I13"/>
  <sheetViews>
    <sheetView zoomScalePageLayoutView="0" workbookViewId="0" topLeftCell="A1">
      <selection activeCell="F8" sqref="F8"/>
    </sheetView>
  </sheetViews>
  <sheetFormatPr defaultColWidth="9.140625" defaultRowHeight="12.75"/>
  <cols>
    <col min="3" max="3" width="2.00390625" style="0" customWidth="1"/>
    <col min="4" max="4" width="31.28125" style="0" customWidth="1"/>
    <col min="5" max="5" width="3.28125" style="0" customWidth="1"/>
    <col min="6" max="6" width="75.7109375" style="0" customWidth="1"/>
    <col min="7" max="7" width="4.421875" style="0" customWidth="1"/>
  </cols>
  <sheetData>
    <row r="1" ht="12.75">
      <c r="G1">
        <v>21</v>
      </c>
    </row>
    <row r="3" ht="12.75">
      <c r="I3" t="s">
        <v>334</v>
      </c>
    </row>
    <row r="4" spans="4:9" ht="33.75">
      <c r="D4" s="280" t="s">
        <v>327</v>
      </c>
      <c r="E4" s="280"/>
      <c r="F4" s="280"/>
      <c r="I4" t="s">
        <v>333</v>
      </c>
    </row>
    <row r="5" spans="4:6" ht="23.25">
      <c r="D5" s="281" t="s">
        <v>328</v>
      </c>
      <c r="E5" s="281"/>
      <c r="F5" s="281"/>
    </row>
    <row r="8" spans="4:6" ht="23.25">
      <c r="D8" s="180" t="s">
        <v>329</v>
      </c>
      <c r="E8" s="180" t="s">
        <v>199</v>
      </c>
      <c r="F8" s="180" t="str">
        <f>VLOOKUP(G1,MENGAJAR,3,FALSE)</f>
        <v>Drs. Slamet Wibowo, M.Pd</v>
      </c>
    </row>
    <row r="9" spans="4:6" ht="23.25">
      <c r="D9" s="180" t="s">
        <v>331</v>
      </c>
      <c r="E9" s="180" t="s">
        <v>199</v>
      </c>
      <c r="F9" s="180" t="str">
        <f>VLOOKUP($G$1,MENGAJAR,2,FALSE)</f>
        <v>M2</v>
      </c>
    </row>
    <row r="10" spans="4:6" ht="23.25">
      <c r="D10" s="180" t="s">
        <v>330</v>
      </c>
      <c r="E10" s="180" t="s">
        <v>199</v>
      </c>
      <c r="F10" s="180" t="str">
        <f>VLOOKUP($G$1,MENGAJAR,4,FALSE)</f>
        <v>Matematika Minat</v>
      </c>
    </row>
    <row r="11" spans="4:6" ht="73.5" customHeight="1">
      <c r="D11" s="182" t="s">
        <v>332</v>
      </c>
      <c r="E11" s="182" t="s">
        <v>199</v>
      </c>
      <c r="F11" s="182" t="str">
        <f>VLOOKUP($G$1,MENGAJAR,6,FALSE)</f>
        <v>XI MIA1, XI MIA2, XI MIA3, XII MIA1, XII MIA2, XII MIA3, </v>
      </c>
    </row>
    <row r="12" spans="4:6" ht="23.25">
      <c r="D12" s="180"/>
      <c r="E12" s="180"/>
      <c r="F12" s="180"/>
    </row>
    <row r="13" spans="4:6" ht="23.25">
      <c r="D13" s="180"/>
      <c r="E13" s="181"/>
      <c r="F13" s="181"/>
    </row>
  </sheetData>
  <sheetProtection/>
  <mergeCells count="2">
    <mergeCell ref="D4:F4"/>
    <mergeCell ref="D5:F5"/>
  </mergeCells>
  <printOptions/>
  <pageMargins left="2.3" right="0.7" top="1.33" bottom="0.75" header="0.3" footer="0.3"/>
  <pageSetup horizontalDpi="600" verticalDpi="600" orientation="landscape" paperSize="5" scale="12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D1:I13"/>
  <sheetViews>
    <sheetView zoomScalePageLayoutView="0" workbookViewId="0" topLeftCell="A1">
      <selection activeCell="H8" sqref="H8"/>
    </sheetView>
  </sheetViews>
  <sheetFormatPr defaultColWidth="9.140625" defaultRowHeight="12.75"/>
  <cols>
    <col min="3" max="3" width="3.00390625" style="0" customWidth="1"/>
    <col min="4" max="4" width="33.140625" style="0" customWidth="1"/>
    <col min="5" max="5" width="3.28125" style="0" customWidth="1"/>
    <col min="6" max="6" width="73.140625" style="0" customWidth="1"/>
    <col min="7" max="7" width="5.421875" style="0" customWidth="1"/>
  </cols>
  <sheetData>
    <row r="1" ht="12.75">
      <c r="G1">
        <v>21</v>
      </c>
    </row>
    <row r="3" ht="12.75">
      <c r="I3" t="s">
        <v>333</v>
      </c>
    </row>
    <row r="4" spans="4:6" ht="33.75">
      <c r="D4" s="280" t="s">
        <v>327</v>
      </c>
      <c r="E4" s="280"/>
      <c r="F4" s="280"/>
    </row>
    <row r="5" spans="4:6" ht="23.25">
      <c r="D5" s="281" t="s">
        <v>328</v>
      </c>
      <c r="E5" s="281"/>
      <c r="F5" s="281"/>
    </row>
    <row r="8" spans="4:6" ht="23.25">
      <c r="D8" s="180" t="s">
        <v>329</v>
      </c>
      <c r="E8" s="180" t="s">
        <v>199</v>
      </c>
      <c r="F8" s="180" t="str">
        <f>VLOOKUP(G1,MENGAJAR,3,FALSE)</f>
        <v>Drs. Slamet Wibowo, M.Pd</v>
      </c>
    </row>
    <row r="9" spans="4:6" ht="23.25">
      <c r="D9" s="180" t="s">
        <v>331</v>
      </c>
      <c r="E9" s="180" t="s">
        <v>199</v>
      </c>
      <c r="F9" s="180" t="str">
        <f>VLOOKUP($G$1,MENGAJAR,2,FALSE)</f>
        <v>M2</v>
      </c>
    </row>
    <row r="10" spans="4:6" ht="23.25">
      <c r="D10" s="180" t="s">
        <v>330</v>
      </c>
      <c r="E10" s="180" t="s">
        <v>199</v>
      </c>
      <c r="F10" s="180" t="str">
        <f>VLOOKUP($G$1,MENGAJAR,4,FALSE)</f>
        <v>Matematika Minat</v>
      </c>
    </row>
    <row r="11" spans="4:6" ht="44.25" customHeight="1">
      <c r="D11" s="182" t="s">
        <v>332</v>
      </c>
      <c r="E11" s="182" t="s">
        <v>199</v>
      </c>
      <c r="F11" s="182" t="str">
        <f>VLOOKUP($G$1,MENGAJAR,6,FALSE)</f>
        <v>XI MIA1, XI MIA2, XI MIA3, XII MIA1, XII MIA2, XII MIA3, </v>
      </c>
    </row>
    <row r="12" spans="4:6" ht="23.25">
      <c r="D12" s="182"/>
      <c r="E12" s="183" t="s">
        <v>199</v>
      </c>
      <c r="F12" s="183">
        <f>VLOOKUP($G$1,MENGAJAR,7,FALSE)</f>
        <v>0</v>
      </c>
    </row>
    <row r="13" spans="4:6" ht="61.5" customHeight="1">
      <c r="D13" s="182"/>
      <c r="E13" s="182" t="s">
        <v>199</v>
      </c>
      <c r="F13" s="182">
        <f>VLOOKUP($G$1,MENGAJAR,8,FALSE)</f>
        <v>0</v>
      </c>
    </row>
  </sheetData>
  <sheetProtection/>
  <mergeCells count="2">
    <mergeCell ref="D4:F4"/>
    <mergeCell ref="D5:F5"/>
  </mergeCells>
  <printOptions/>
  <pageMargins left="2.25" right="0.75" top="1.39" bottom="1" header="0.5" footer="0.5"/>
  <pageSetup horizontalDpi="600" verticalDpi="600" orientation="landscape" paperSize="5" scale="12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30"/>
  <sheetViews>
    <sheetView view="pageBreakPreview" zoomScaleSheetLayoutView="100" zoomScalePageLayoutView="0" workbookViewId="0" topLeftCell="A1">
      <selection activeCell="A8" sqref="A8:AD15"/>
    </sheetView>
  </sheetViews>
  <sheetFormatPr defaultColWidth="9.140625" defaultRowHeight="12.75"/>
  <cols>
    <col min="1" max="1" width="4.7109375" style="153" customWidth="1"/>
    <col min="2" max="2" width="4.57421875" style="153" customWidth="1"/>
    <col min="3" max="3" width="19.421875" style="155" customWidth="1"/>
    <col min="4" max="4" width="12.57421875" style="201" customWidth="1"/>
    <col min="5" max="5" width="2.421875" style="169" customWidth="1"/>
    <col min="6" max="6" width="1.8515625" style="212" customWidth="1"/>
    <col min="7" max="26" width="1.8515625" style="213" customWidth="1"/>
    <col min="27" max="27" width="2.7109375" style="212" customWidth="1"/>
    <col min="28" max="28" width="3.8515625" style="169" customWidth="1"/>
    <col min="29" max="29" width="4.28125" style="155" customWidth="1"/>
    <col min="30" max="30" width="17.7109375" style="173" customWidth="1"/>
    <col min="31" max="32" width="9.140625" style="155" customWidth="1"/>
    <col min="33" max="33" width="9.140625" style="153" customWidth="1"/>
    <col min="34" max="16384" width="9.140625" style="155" customWidth="1"/>
  </cols>
  <sheetData>
    <row r="1" spans="1:256" ht="18.75">
      <c r="A1" s="254" t="s">
        <v>296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  <c r="R1" s="254"/>
      <c r="S1" s="254"/>
      <c r="T1" s="254"/>
      <c r="U1" s="254"/>
      <c r="V1" s="254"/>
      <c r="W1" s="254"/>
      <c r="X1" s="254"/>
      <c r="Y1" s="254"/>
      <c r="Z1" s="254"/>
      <c r="AA1" s="254"/>
      <c r="AB1" s="254"/>
      <c r="AC1" s="254"/>
      <c r="AD1" s="172"/>
      <c r="AE1" s="151"/>
      <c r="AF1" s="151"/>
      <c r="AG1" s="174"/>
      <c r="AH1" s="151"/>
      <c r="AI1" s="151"/>
      <c r="AJ1" s="151"/>
      <c r="AK1" s="151"/>
      <c r="AL1" s="151"/>
      <c r="AM1" s="151"/>
      <c r="AN1" s="151"/>
      <c r="AO1" s="151"/>
      <c r="AP1" s="151"/>
      <c r="AQ1" s="151"/>
      <c r="AR1" s="151"/>
      <c r="AS1" s="151"/>
      <c r="AT1" s="151"/>
      <c r="AU1" s="151"/>
      <c r="AV1" s="151"/>
      <c r="AW1" s="151"/>
      <c r="AX1" s="151"/>
      <c r="AY1" s="151"/>
      <c r="AZ1" s="151"/>
      <c r="BA1" s="151"/>
      <c r="BB1" s="151"/>
      <c r="BC1" s="151"/>
      <c r="BD1" s="151"/>
      <c r="BE1" s="151"/>
      <c r="BF1" s="151"/>
      <c r="BG1" s="151"/>
      <c r="BH1" s="151"/>
      <c r="BI1" s="151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  <c r="CX1" s="151"/>
      <c r="CY1" s="151"/>
      <c r="CZ1" s="151"/>
      <c r="DA1" s="151"/>
      <c r="DB1" s="151"/>
      <c r="DC1" s="151"/>
      <c r="DD1" s="151"/>
      <c r="DE1" s="151"/>
      <c r="DF1" s="151"/>
      <c r="DG1" s="151"/>
      <c r="DH1" s="151"/>
      <c r="DI1" s="151"/>
      <c r="DJ1" s="151"/>
      <c r="DK1" s="151"/>
      <c r="DL1" s="151"/>
      <c r="DM1" s="151"/>
      <c r="DN1" s="151"/>
      <c r="DO1" s="151"/>
      <c r="DP1" s="151"/>
      <c r="DQ1" s="151"/>
      <c r="DR1" s="151"/>
      <c r="DS1" s="151"/>
      <c r="DT1" s="151"/>
      <c r="DU1" s="151"/>
      <c r="DV1" s="151"/>
      <c r="DW1" s="151"/>
      <c r="DX1" s="151"/>
      <c r="DY1" s="151"/>
      <c r="DZ1" s="151"/>
      <c r="EA1" s="151"/>
      <c r="EB1" s="151"/>
      <c r="EC1" s="151"/>
      <c r="ED1" s="151"/>
      <c r="EE1" s="151"/>
      <c r="EF1" s="151"/>
      <c r="EG1" s="151"/>
      <c r="EH1" s="151"/>
      <c r="EI1" s="151"/>
      <c r="EJ1" s="151"/>
      <c r="EK1" s="151"/>
      <c r="EL1" s="151"/>
      <c r="EM1" s="151"/>
      <c r="EN1" s="151"/>
      <c r="EO1" s="151"/>
      <c r="EP1" s="151"/>
      <c r="EQ1" s="151"/>
      <c r="ER1" s="151"/>
      <c r="ES1" s="151"/>
      <c r="ET1" s="151"/>
      <c r="EU1" s="151"/>
      <c r="EV1" s="151"/>
      <c r="EW1" s="151"/>
      <c r="EX1" s="151"/>
      <c r="EY1" s="151"/>
      <c r="EZ1" s="151"/>
      <c r="FA1" s="151"/>
      <c r="FB1" s="151"/>
      <c r="FC1" s="151"/>
      <c r="FD1" s="151"/>
      <c r="FE1" s="151"/>
      <c r="FF1" s="151"/>
      <c r="FG1" s="151"/>
      <c r="FH1" s="151"/>
      <c r="FI1" s="151"/>
      <c r="FJ1" s="151"/>
      <c r="FK1" s="151"/>
      <c r="FL1" s="151"/>
      <c r="FM1" s="151"/>
      <c r="FN1" s="151"/>
      <c r="FO1" s="151"/>
      <c r="FP1" s="151"/>
      <c r="FQ1" s="151"/>
      <c r="FR1" s="151"/>
      <c r="FS1" s="151"/>
      <c r="FT1" s="151"/>
      <c r="FU1" s="151"/>
      <c r="FV1" s="151"/>
      <c r="FW1" s="151"/>
      <c r="FX1" s="151"/>
      <c r="FY1" s="151"/>
      <c r="FZ1" s="151"/>
      <c r="GA1" s="151"/>
      <c r="GB1" s="151"/>
      <c r="GC1" s="151"/>
      <c r="GD1" s="151"/>
      <c r="GE1" s="151"/>
      <c r="GF1" s="151"/>
      <c r="GG1" s="151"/>
      <c r="GH1" s="151"/>
      <c r="GI1" s="151"/>
      <c r="GJ1" s="151"/>
      <c r="GK1" s="151"/>
      <c r="GL1" s="151"/>
      <c r="GM1" s="151"/>
      <c r="GN1" s="151"/>
      <c r="GO1" s="151"/>
      <c r="GP1" s="151"/>
      <c r="GQ1" s="151"/>
      <c r="GR1" s="151"/>
      <c r="GS1" s="151"/>
      <c r="GT1" s="151"/>
      <c r="GU1" s="151"/>
      <c r="GV1" s="151"/>
      <c r="GW1" s="151"/>
      <c r="GX1" s="151"/>
      <c r="GY1" s="151"/>
      <c r="GZ1" s="151"/>
      <c r="HA1" s="151"/>
      <c r="HB1" s="151"/>
      <c r="HC1" s="151"/>
      <c r="HD1" s="151"/>
      <c r="HE1" s="151"/>
      <c r="HF1" s="151"/>
      <c r="HG1" s="151"/>
      <c r="HH1" s="151"/>
      <c r="HI1" s="151"/>
      <c r="HJ1" s="151"/>
      <c r="HK1" s="151"/>
      <c r="HL1" s="151"/>
      <c r="HM1" s="151"/>
      <c r="HN1" s="151"/>
      <c r="HO1" s="151"/>
      <c r="HP1" s="151"/>
      <c r="HQ1" s="151"/>
      <c r="HR1" s="151"/>
      <c r="HS1" s="151"/>
      <c r="HT1" s="151"/>
      <c r="HU1" s="151"/>
      <c r="HV1" s="151"/>
      <c r="HW1" s="151"/>
      <c r="HX1" s="151"/>
      <c r="HY1" s="151"/>
      <c r="HZ1" s="151"/>
      <c r="IA1" s="151"/>
      <c r="IB1" s="151"/>
      <c r="IC1" s="151"/>
      <c r="ID1" s="151"/>
      <c r="IE1" s="151"/>
      <c r="IF1" s="151"/>
      <c r="IG1" s="151"/>
      <c r="IH1" s="151"/>
      <c r="II1" s="151"/>
      <c r="IJ1" s="151"/>
      <c r="IK1" s="151"/>
      <c r="IL1" s="151"/>
      <c r="IM1" s="151"/>
      <c r="IN1" s="151"/>
      <c r="IO1" s="151"/>
      <c r="IP1" s="151"/>
      <c r="IQ1" s="151"/>
      <c r="IR1" s="151"/>
      <c r="IS1" s="151"/>
      <c r="IT1" s="151"/>
      <c r="IU1" s="151"/>
      <c r="IV1" s="151"/>
    </row>
    <row r="2" spans="1:256" ht="13.5" customHeight="1">
      <c r="A2" s="254" t="s">
        <v>311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172"/>
      <c r="AE2" s="151"/>
      <c r="AF2" s="151"/>
      <c r="AG2" s="174"/>
      <c r="AH2" s="151"/>
      <c r="AI2" s="151"/>
      <c r="AJ2" s="151"/>
      <c r="AK2" s="151"/>
      <c r="AL2" s="151"/>
      <c r="AM2" s="151"/>
      <c r="AN2" s="151"/>
      <c r="AO2" s="151"/>
      <c r="AP2" s="151"/>
      <c r="AQ2" s="151"/>
      <c r="AR2" s="151"/>
      <c r="AS2" s="151"/>
      <c r="AT2" s="151"/>
      <c r="AU2" s="151"/>
      <c r="AV2" s="151"/>
      <c r="AW2" s="151"/>
      <c r="AX2" s="151"/>
      <c r="AY2" s="151"/>
      <c r="AZ2" s="151"/>
      <c r="BA2" s="151"/>
      <c r="BB2" s="151"/>
      <c r="BC2" s="151"/>
      <c r="BD2" s="151"/>
      <c r="BE2" s="151"/>
      <c r="BF2" s="151"/>
      <c r="BG2" s="151"/>
      <c r="BH2" s="151"/>
      <c r="BI2" s="151"/>
      <c r="BJ2" s="151"/>
      <c r="BK2" s="151"/>
      <c r="BL2" s="151"/>
      <c r="BM2" s="151"/>
      <c r="BN2" s="151"/>
      <c r="BO2" s="151"/>
      <c r="BP2" s="151"/>
      <c r="BQ2" s="151"/>
      <c r="BR2" s="151"/>
      <c r="BS2" s="151"/>
      <c r="BT2" s="151"/>
      <c r="BU2" s="151"/>
      <c r="BV2" s="151"/>
      <c r="BW2" s="151"/>
      <c r="BX2" s="151"/>
      <c r="BY2" s="151"/>
      <c r="BZ2" s="151"/>
      <c r="CA2" s="151"/>
      <c r="CB2" s="151"/>
      <c r="CC2" s="151"/>
      <c r="CD2" s="151"/>
      <c r="CE2" s="151"/>
      <c r="CF2" s="151"/>
      <c r="CG2" s="151"/>
      <c r="CH2" s="151"/>
      <c r="CI2" s="151"/>
      <c r="CJ2" s="151"/>
      <c r="CK2" s="151"/>
      <c r="CL2" s="151"/>
      <c r="CM2" s="151"/>
      <c r="CN2" s="151"/>
      <c r="CO2" s="151"/>
      <c r="CP2" s="151"/>
      <c r="CQ2" s="151"/>
      <c r="CR2" s="151"/>
      <c r="CS2" s="151"/>
      <c r="CT2" s="151"/>
      <c r="CU2" s="151"/>
      <c r="CV2" s="151"/>
      <c r="CW2" s="151"/>
      <c r="CX2" s="151"/>
      <c r="CY2" s="151"/>
      <c r="CZ2" s="151"/>
      <c r="DA2" s="151"/>
      <c r="DB2" s="151"/>
      <c r="DC2" s="151"/>
      <c r="DD2" s="151"/>
      <c r="DE2" s="151"/>
      <c r="DF2" s="151"/>
      <c r="DG2" s="151"/>
      <c r="DH2" s="151"/>
      <c r="DI2" s="151"/>
      <c r="DJ2" s="151"/>
      <c r="DK2" s="151"/>
      <c r="DL2" s="151"/>
      <c r="DM2" s="151"/>
      <c r="DN2" s="151"/>
      <c r="DO2" s="151"/>
      <c r="DP2" s="151"/>
      <c r="DQ2" s="151"/>
      <c r="DR2" s="151"/>
      <c r="DS2" s="151"/>
      <c r="DT2" s="151"/>
      <c r="DU2" s="151"/>
      <c r="DV2" s="151"/>
      <c r="DW2" s="151"/>
      <c r="DX2" s="151"/>
      <c r="DY2" s="151"/>
      <c r="DZ2" s="151"/>
      <c r="EA2" s="151"/>
      <c r="EB2" s="151"/>
      <c r="EC2" s="151"/>
      <c r="ED2" s="151"/>
      <c r="EE2" s="151"/>
      <c r="EF2" s="151"/>
      <c r="EG2" s="151"/>
      <c r="EH2" s="151"/>
      <c r="EI2" s="151"/>
      <c r="EJ2" s="151"/>
      <c r="EK2" s="151"/>
      <c r="EL2" s="151"/>
      <c r="EM2" s="151"/>
      <c r="EN2" s="151"/>
      <c r="EO2" s="151"/>
      <c r="EP2" s="151"/>
      <c r="EQ2" s="151"/>
      <c r="ER2" s="151"/>
      <c r="ES2" s="151"/>
      <c r="ET2" s="151"/>
      <c r="EU2" s="151"/>
      <c r="EV2" s="151"/>
      <c r="EW2" s="151"/>
      <c r="EX2" s="151"/>
      <c r="EY2" s="151"/>
      <c r="EZ2" s="151"/>
      <c r="FA2" s="151"/>
      <c r="FB2" s="151"/>
      <c r="FC2" s="151"/>
      <c r="FD2" s="151"/>
      <c r="FE2" s="151"/>
      <c r="FF2" s="151"/>
      <c r="FG2" s="151"/>
      <c r="FH2" s="151"/>
      <c r="FI2" s="151"/>
      <c r="FJ2" s="151"/>
      <c r="FK2" s="151"/>
      <c r="FL2" s="151"/>
      <c r="FM2" s="151"/>
      <c r="FN2" s="151"/>
      <c r="FO2" s="151"/>
      <c r="FP2" s="151"/>
      <c r="FQ2" s="151"/>
      <c r="FR2" s="151"/>
      <c r="FS2" s="151"/>
      <c r="FT2" s="151"/>
      <c r="FU2" s="151"/>
      <c r="FV2" s="151"/>
      <c r="FW2" s="151"/>
      <c r="FX2" s="151"/>
      <c r="FY2" s="151"/>
      <c r="FZ2" s="151"/>
      <c r="GA2" s="151"/>
      <c r="GB2" s="151"/>
      <c r="GC2" s="151"/>
      <c r="GD2" s="151"/>
      <c r="GE2" s="151"/>
      <c r="GF2" s="151"/>
      <c r="GG2" s="151"/>
      <c r="GH2" s="151"/>
      <c r="GI2" s="151"/>
      <c r="GJ2" s="151"/>
      <c r="GK2" s="151"/>
      <c r="GL2" s="151"/>
      <c r="GM2" s="151"/>
      <c r="GN2" s="151"/>
      <c r="GO2" s="151"/>
      <c r="GP2" s="151"/>
      <c r="GQ2" s="151"/>
      <c r="GR2" s="151"/>
      <c r="GS2" s="151"/>
      <c r="GT2" s="151"/>
      <c r="GU2" s="151"/>
      <c r="GV2" s="151"/>
      <c r="GW2" s="151"/>
      <c r="GX2" s="151"/>
      <c r="GY2" s="151"/>
      <c r="GZ2" s="151"/>
      <c r="HA2" s="151"/>
      <c r="HB2" s="151"/>
      <c r="HC2" s="151"/>
      <c r="HD2" s="151"/>
      <c r="HE2" s="151"/>
      <c r="HF2" s="151"/>
      <c r="HG2" s="151"/>
      <c r="HH2" s="151"/>
      <c r="HI2" s="151"/>
      <c r="HJ2" s="151"/>
      <c r="HK2" s="151"/>
      <c r="HL2" s="151"/>
      <c r="HM2" s="151"/>
      <c r="HN2" s="151"/>
      <c r="HO2" s="151"/>
      <c r="HP2" s="151"/>
      <c r="HQ2" s="151"/>
      <c r="HR2" s="151"/>
      <c r="HS2" s="151"/>
      <c r="HT2" s="151"/>
      <c r="HU2" s="151"/>
      <c r="HV2" s="151"/>
      <c r="HW2" s="151"/>
      <c r="HX2" s="151"/>
      <c r="HY2" s="151"/>
      <c r="HZ2" s="151"/>
      <c r="IA2" s="151"/>
      <c r="IB2" s="151"/>
      <c r="IC2" s="151"/>
      <c r="ID2" s="151"/>
      <c r="IE2" s="151"/>
      <c r="IF2" s="151"/>
      <c r="IG2" s="151"/>
      <c r="IH2" s="151"/>
      <c r="II2" s="151"/>
      <c r="IJ2" s="151"/>
      <c r="IK2" s="151"/>
      <c r="IL2" s="151"/>
      <c r="IM2" s="151"/>
      <c r="IN2" s="151"/>
      <c r="IO2" s="151"/>
      <c r="IP2" s="151"/>
      <c r="IQ2" s="151"/>
      <c r="IR2" s="151"/>
      <c r="IS2" s="151"/>
      <c r="IT2" s="151"/>
      <c r="IU2" s="151"/>
      <c r="IV2" s="151"/>
    </row>
    <row r="3" spans="1:256" ht="15" customHeight="1">
      <c r="A3" s="254" t="s">
        <v>297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172"/>
      <c r="AE3" s="151"/>
      <c r="AF3" s="151"/>
      <c r="AG3" s="174"/>
      <c r="AH3" s="151"/>
      <c r="AI3" s="151"/>
      <c r="AJ3" s="151"/>
      <c r="AK3" s="151"/>
      <c r="AL3" s="151"/>
      <c r="AM3" s="151"/>
      <c r="AN3" s="151"/>
      <c r="AO3" s="151"/>
      <c r="AP3" s="151"/>
      <c r="AQ3" s="151"/>
      <c r="AR3" s="151"/>
      <c r="AS3" s="151"/>
      <c r="AT3" s="151"/>
      <c r="AU3" s="151"/>
      <c r="AV3" s="151"/>
      <c r="AW3" s="151"/>
      <c r="AX3" s="151"/>
      <c r="AY3" s="151"/>
      <c r="AZ3" s="151"/>
      <c r="BA3" s="151"/>
      <c r="BB3" s="151"/>
      <c r="BC3" s="151"/>
      <c r="BD3" s="151"/>
      <c r="BE3" s="151"/>
      <c r="BF3" s="151"/>
      <c r="BG3" s="151"/>
      <c r="BH3" s="151"/>
      <c r="BI3" s="151"/>
      <c r="BJ3" s="151"/>
      <c r="BK3" s="151"/>
      <c r="BL3" s="151"/>
      <c r="BM3" s="151"/>
      <c r="BN3" s="151"/>
      <c r="BO3" s="151"/>
      <c r="BP3" s="151"/>
      <c r="BQ3" s="151"/>
      <c r="BR3" s="151"/>
      <c r="BS3" s="151"/>
      <c r="BT3" s="151"/>
      <c r="BU3" s="151"/>
      <c r="BV3" s="151"/>
      <c r="BW3" s="151"/>
      <c r="BX3" s="151"/>
      <c r="BY3" s="151"/>
      <c r="BZ3" s="151"/>
      <c r="CA3" s="151"/>
      <c r="CB3" s="151"/>
      <c r="CC3" s="151"/>
      <c r="CD3" s="151"/>
      <c r="CE3" s="151"/>
      <c r="CF3" s="151"/>
      <c r="CG3" s="151"/>
      <c r="CH3" s="151"/>
      <c r="CI3" s="151"/>
      <c r="CJ3" s="151"/>
      <c r="CK3" s="151"/>
      <c r="CL3" s="151"/>
      <c r="CM3" s="151"/>
      <c r="CN3" s="151"/>
      <c r="CO3" s="151"/>
      <c r="CP3" s="151"/>
      <c r="CQ3" s="151"/>
      <c r="CR3" s="151"/>
      <c r="CS3" s="151"/>
      <c r="CT3" s="151"/>
      <c r="CU3" s="151"/>
      <c r="CV3" s="151"/>
      <c r="CW3" s="151"/>
      <c r="CX3" s="151"/>
      <c r="CY3" s="151"/>
      <c r="CZ3" s="151"/>
      <c r="DA3" s="151"/>
      <c r="DB3" s="151"/>
      <c r="DC3" s="151"/>
      <c r="DD3" s="151"/>
      <c r="DE3" s="151"/>
      <c r="DF3" s="151"/>
      <c r="DG3" s="151"/>
      <c r="DH3" s="151"/>
      <c r="DI3" s="151"/>
      <c r="DJ3" s="151"/>
      <c r="DK3" s="151"/>
      <c r="DL3" s="151"/>
      <c r="DM3" s="151"/>
      <c r="DN3" s="151"/>
      <c r="DO3" s="151"/>
      <c r="DP3" s="151"/>
      <c r="DQ3" s="151"/>
      <c r="DR3" s="151"/>
      <c r="DS3" s="151"/>
      <c r="DT3" s="151"/>
      <c r="DU3" s="151"/>
      <c r="DV3" s="151"/>
      <c r="DW3" s="151"/>
      <c r="DX3" s="151"/>
      <c r="DY3" s="151"/>
      <c r="DZ3" s="151"/>
      <c r="EA3" s="151"/>
      <c r="EB3" s="151"/>
      <c r="EC3" s="151"/>
      <c r="ED3" s="151"/>
      <c r="EE3" s="151"/>
      <c r="EF3" s="151"/>
      <c r="EG3" s="151"/>
      <c r="EH3" s="151"/>
      <c r="EI3" s="151"/>
      <c r="EJ3" s="151"/>
      <c r="EK3" s="151"/>
      <c r="EL3" s="151"/>
      <c r="EM3" s="151"/>
      <c r="EN3" s="151"/>
      <c r="EO3" s="151"/>
      <c r="EP3" s="151"/>
      <c r="EQ3" s="151"/>
      <c r="ER3" s="151"/>
      <c r="ES3" s="151"/>
      <c r="ET3" s="151"/>
      <c r="EU3" s="151"/>
      <c r="EV3" s="151"/>
      <c r="EW3" s="151"/>
      <c r="EX3" s="151"/>
      <c r="EY3" s="151"/>
      <c r="EZ3" s="151"/>
      <c r="FA3" s="151"/>
      <c r="FB3" s="151"/>
      <c r="FC3" s="151"/>
      <c r="FD3" s="151"/>
      <c r="FE3" s="151"/>
      <c r="FF3" s="151"/>
      <c r="FG3" s="151"/>
      <c r="FH3" s="151"/>
      <c r="FI3" s="151"/>
      <c r="FJ3" s="151"/>
      <c r="FK3" s="151"/>
      <c r="FL3" s="151"/>
      <c r="FM3" s="151"/>
      <c r="FN3" s="151"/>
      <c r="FO3" s="151"/>
      <c r="FP3" s="151"/>
      <c r="FQ3" s="151"/>
      <c r="FR3" s="151"/>
      <c r="FS3" s="151"/>
      <c r="FT3" s="151"/>
      <c r="FU3" s="151"/>
      <c r="FV3" s="151"/>
      <c r="FW3" s="151"/>
      <c r="FX3" s="151"/>
      <c r="FY3" s="151"/>
      <c r="FZ3" s="151"/>
      <c r="GA3" s="151"/>
      <c r="GB3" s="151"/>
      <c r="GC3" s="151"/>
      <c r="GD3" s="151"/>
      <c r="GE3" s="151"/>
      <c r="GF3" s="151"/>
      <c r="GG3" s="151"/>
      <c r="GH3" s="151"/>
      <c r="GI3" s="151"/>
      <c r="GJ3" s="151"/>
      <c r="GK3" s="151"/>
      <c r="GL3" s="151"/>
      <c r="GM3" s="151"/>
      <c r="GN3" s="151"/>
      <c r="GO3" s="151"/>
      <c r="GP3" s="151"/>
      <c r="GQ3" s="151"/>
      <c r="GR3" s="151"/>
      <c r="GS3" s="151"/>
      <c r="GT3" s="151"/>
      <c r="GU3" s="151"/>
      <c r="GV3" s="151"/>
      <c r="GW3" s="151"/>
      <c r="GX3" s="151"/>
      <c r="GY3" s="151"/>
      <c r="GZ3" s="151"/>
      <c r="HA3" s="151"/>
      <c r="HB3" s="151"/>
      <c r="HC3" s="151"/>
      <c r="HD3" s="151"/>
      <c r="HE3" s="151"/>
      <c r="HF3" s="151"/>
      <c r="HG3" s="151"/>
      <c r="HH3" s="151"/>
      <c r="HI3" s="151"/>
      <c r="HJ3" s="151"/>
      <c r="HK3" s="151"/>
      <c r="HL3" s="151"/>
      <c r="HM3" s="151"/>
      <c r="HN3" s="151"/>
      <c r="HO3" s="151"/>
      <c r="HP3" s="151"/>
      <c r="HQ3" s="151"/>
      <c r="HR3" s="151"/>
      <c r="HS3" s="151"/>
      <c r="HT3" s="151"/>
      <c r="HU3" s="151"/>
      <c r="HV3" s="151"/>
      <c r="HW3" s="151"/>
      <c r="HX3" s="151"/>
      <c r="HY3" s="151"/>
      <c r="HZ3" s="151"/>
      <c r="IA3" s="151"/>
      <c r="IB3" s="151"/>
      <c r="IC3" s="151"/>
      <c r="ID3" s="151"/>
      <c r="IE3" s="151"/>
      <c r="IF3" s="151"/>
      <c r="IG3" s="151"/>
      <c r="IH3" s="151"/>
      <c r="II3" s="151"/>
      <c r="IJ3" s="151"/>
      <c r="IK3" s="151"/>
      <c r="IL3" s="151"/>
      <c r="IM3" s="151"/>
      <c r="IN3" s="151"/>
      <c r="IO3" s="151"/>
      <c r="IP3" s="151"/>
      <c r="IQ3" s="151"/>
      <c r="IR3" s="151"/>
      <c r="IS3" s="151"/>
      <c r="IT3" s="151"/>
      <c r="IU3" s="151"/>
      <c r="IV3" s="151"/>
    </row>
    <row r="5" spans="1:32" ht="12.75">
      <c r="A5" s="252" t="s">
        <v>298</v>
      </c>
      <c r="B5" s="271" t="s">
        <v>30</v>
      </c>
      <c r="C5" s="252" t="s">
        <v>299</v>
      </c>
      <c r="D5" s="282" t="s">
        <v>2</v>
      </c>
      <c r="E5" s="264" t="s">
        <v>300</v>
      </c>
      <c r="F5" s="283" t="s">
        <v>301</v>
      </c>
      <c r="G5" s="283"/>
      <c r="H5" s="283"/>
      <c r="I5" s="283"/>
      <c r="J5" s="283"/>
      <c r="K5" s="283"/>
      <c r="L5" s="283"/>
      <c r="M5" s="283"/>
      <c r="N5" s="283"/>
      <c r="O5" s="283"/>
      <c r="P5" s="283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4" t="s">
        <v>310</v>
      </c>
      <c r="AB5" s="284" t="s">
        <v>309</v>
      </c>
      <c r="AC5" s="290" t="s">
        <v>18</v>
      </c>
      <c r="AD5" s="253" t="s">
        <v>302</v>
      </c>
      <c r="AE5" s="255" t="s">
        <v>312</v>
      </c>
      <c r="AF5" s="153"/>
    </row>
    <row r="6" spans="1:32" ht="16.5" customHeight="1">
      <c r="A6" s="252"/>
      <c r="B6" s="272"/>
      <c r="C6" s="252"/>
      <c r="D6" s="282"/>
      <c r="E6" s="264"/>
      <c r="F6" s="289" t="s">
        <v>303</v>
      </c>
      <c r="G6" s="289"/>
      <c r="H6" s="289"/>
      <c r="I6" s="289" t="s">
        <v>304</v>
      </c>
      <c r="J6" s="289"/>
      <c r="K6" s="289"/>
      <c r="L6" s="289"/>
      <c r="M6" s="289" t="s">
        <v>305</v>
      </c>
      <c r="N6" s="289"/>
      <c r="O6" s="289"/>
      <c r="P6" s="287" t="s">
        <v>306</v>
      </c>
      <c r="Q6" s="288"/>
      <c r="R6" s="288"/>
      <c r="S6" s="293"/>
      <c r="T6" s="287" t="s">
        <v>307</v>
      </c>
      <c r="U6" s="288"/>
      <c r="V6" s="288"/>
      <c r="W6" s="289" t="s">
        <v>308</v>
      </c>
      <c r="X6" s="289"/>
      <c r="Y6" s="289"/>
      <c r="Z6" s="289"/>
      <c r="AA6" s="285"/>
      <c r="AB6" s="285"/>
      <c r="AC6" s="291"/>
      <c r="AD6" s="253"/>
      <c r="AE6" s="255"/>
      <c r="AF6" s="153"/>
    </row>
    <row r="7" spans="1:32" ht="22.5" customHeight="1">
      <c r="A7" s="252"/>
      <c r="B7" s="273"/>
      <c r="C7" s="252"/>
      <c r="D7" s="282"/>
      <c r="E7" s="264"/>
      <c r="F7" s="205">
        <v>1</v>
      </c>
      <c r="G7" s="205">
        <v>2</v>
      </c>
      <c r="H7" s="205">
        <v>3</v>
      </c>
      <c r="I7" s="205">
        <v>1</v>
      </c>
      <c r="J7" s="205">
        <v>2</v>
      </c>
      <c r="K7" s="205">
        <v>3</v>
      </c>
      <c r="L7" s="205">
        <v>4</v>
      </c>
      <c r="M7" s="205">
        <v>1</v>
      </c>
      <c r="N7" s="205">
        <v>2</v>
      </c>
      <c r="O7" s="205">
        <v>3</v>
      </c>
      <c r="P7" s="205">
        <v>1</v>
      </c>
      <c r="Q7" s="205">
        <v>2</v>
      </c>
      <c r="R7" s="205">
        <v>3</v>
      </c>
      <c r="S7" s="205">
        <v>4</v>
      </c>
      <c r="T7" s="205">
        <v>1</v>
      </c>
      <c r="U7" s="205">
        <v>2</v>
      </c>
      <c r="V7" s="205">
        <v>3</v>
      </c>
      <c r="W7" s="205">
        <v>1</v>
      </c>
      <c r="X7" s="205">
        <v>2</v>
      </c>
      <c r="Y7" s="205">
        <v>3</v>
      </c>
      <c r="Z7" s="205">
        <v>4</v>
      </c>
      <c r="AA7" s="286"/>
      <c r="AB7" s="286"/>
      <c r="AC7" s="292"/>
      <c r="AD7" s="253"/>
      <c r="AE7" s="255"/>
      <c r="AF7" s="153"/>
    </row>
    <row r="8" spans="1:34" ht="15.75" customHeight="1">
      <c r="A8" s="157">
        <v>1</v>
      </c>
      <c r="B8" s="157" t="s">
        <v>264</v>
      </c>
      <c r="C8" s="161" t="s">
        <v>260</v>
      </c>
      <c r="D8" s="202" t="s">
        <v>10</v>
      </c>
      <c r="E8" s="158">
        <f aca="true" t="shared" si="0" ref="E8:E29">COUNT(F8:Z8)</f>
        <v>3</v>
      </c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>
        <v>2</v>
      </c>
      <c r="U8" s="184">
        <v>2</v>
      </c>
      <c r="V8" s="184">
        <v>2</v>
      </c>
      <c r="W8" s="184"/>
      <c r="X8" s="184"/>
      <c r="Y8" s="184"/>
      <c r="Z8" s="184"/>
      <c r="AA8" s="184">
        <f>SUM(F8:Z8)</f>
        <v>6</v>
      </c>
      <c r="AB8" s="159" t="e">
        <f>#REF!</f>
        <v>#REF!</v>
      </c>
      <c r="AC8" s="159" t="e">
        <f>AA8+AB8</f>
        <v>#REF!</v>
      </c>
      <c r="AD8" s="160" t="str">
        <f>BGJAM!AD8</f>
        <v>Kepala Sekolah</v>
      </c>
      <c r="AE8" s="162"/>
      <c r="AG8" s="153" t="s">
        <v>317</v>
      </c>
      <c r="AH8" s="155" t="s">
        <v>49</v>
      </c>
    </row>
    <row r="9" spans="1:34" ht="24" customHeight="1">
      <c r="A9" s="157">
        <v>2</v>
      </c>
      <c r="B9" s="157" t="s">
        <v>257</v>
      </c>
      <c r="C9" s="161" t="s">
        <v>33</v>
      </c>
      <c r="D9" s="203" t="s">
        <v>34</v>
      </c>
      <c r="E9" s="158">
        <f t="shared" si="0"/>
        <v>8</v>
      </c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>
        <v>3</v>
      </c>
      <c r="T9" s="184">
        <v>3</v>
      </c>
      <c r="U9" s="184">
        <v>3</v>
      </c>
      <c r="V9" s="184">
        <v>3</v>
      </c>
      <c r="W9" s="184">
        <v>3</v>
      </c>
      <c r="X9" s="184">
        <v>3</v>
      </c>
      <c r="Y9" s="184">
        <v>3</v>
      </c>
      <c r="Z9" s="184">
        <v>3</v>
      </c>
      <c r="AA9" s="184">
        <f aca="true" t="shared" si="1" ref="AA9:AA62">SUM(F9:Z9)</f>
        <v>24</v>
      </c>
      <c r="AB9" s="159"/>
      <c r="AC9" s="159">
        <f aca="true" t="shared" si="2" ref="AC9:AC62">AA9+AB9</f>
        <v>24</v>
      </c>
      <c r="AD9" s="160" t="str">
        <f>BGJAM!AD9</f>
        <v>Walas XII MIA3</v>
      </c>
      <c r="AE9" s="162"/>
      <c r="AG9" s="153" t="s">
        <v>318</v>
      </c>
      <c r="AH9" s="155" t="s">
        <v>49</v>
      </c>
    </row>
    <row r="10" spans="1:33" ht="27" customHeight="1">
      <c r="A10" s="157">
        <v>3</v>
      </c>
      <c r="B10" s="157" t="s">
        <v>258</v>
      </c>
      <c r="C10" s="161" t="s">
        <v>36</v>
      </c>
      <c r="D10" s="203" t="s">
        <v>34</v>
      </c>
      <c r="E10" s="158">
        <f t="shared" si="0"/>
        <v>8</v>
      </c>
      <c r="F10" s="184"/>
      <c r="G10" s="184"/>
      <c r="H10" s="184"/>
      <c r="I10" s="184"/>
      <c r="J10" s="184"/>
      <c r="K10" s="184">
        <v>3</v>
      </c>
      <c r="L10" s="184">
        <v>3</v>
      </c>
      <c r="M10" s="184">
        <v>3</v>
      </c>
      <c r="N10" s="184">
        <v>3</v>
      </c>
      <c r="O10" s="184">
        <v>3</v>
      </c>
      <c r="P10" s="184">
        <v>3</v>
      </c>
      <c r="Q10" s="184">
        <v>3</v>
      </c>
      <c r="R10" s="184">
        <v>3</v>
      </c>
      <c r="S10" s="184"/>
      <c r="T10" s="184"/>
      <c r="U10" s="184"/>
      <c r="V10" s="184"/>
      <c r="W10" s="184"/>
      <c r="X10" s="184"/>
      <c r="Y10" s="184"/>
      <c r="Z10" s="184"/>
      <c r="AA10" s="184">
        <f t="shared" si="1"/>
        <v>24</v>
      </c>
      <c r="AB10" s="159"/>
      <c r="AC10" s="159">
        <f t="shared" si="2"/>
        <v>24</v>
      </c>
      <c r="AD10" s="160" t="str">
        <f>BGJAM!AD10</f>
        <v>Walas X IIS4/ Pembina Keputrian</v>
      </c>
      <c r="AE10" s="162" t="s">
        <v>312</v>
      </c>
      <c r="AG10" s="153" t="s">
        <v>317</v>
      </c>
    </row>
    <row r="11" spans="1:35" ht="12.75">
      <c r="A11" s="157">
        <v>4</v>
      </c>
      <c r="B11" s="157" t="s">
        <v>259</v>
      </c>
      <c r="C11" s="161" t="s">
        <v>35</v>
      </c>
      <c r="D11" s="203" t="s">
        <v>34</v>
      </c>
      <c r="E11" s="158">
        <f t="shared" si="0"/>
        <v>5</v>
      </c>
      <c r="F11" s="184">
        <v>3</v>
      </c>
      <c r="G11" s="184">
        <v>3</v>
      </c>
      <c r="H11" s="184">
        <v>3</v>
      </c>
      <c r="I11" s="184">
        <v>3</v>
      </c>
      <c r="J11" s="184">
        <v>3</v>
      </c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>
        <f t="shared" si="1"/>
        <v>15</v>
      </c>
      <c r="AB11" s="159"/>
      <c r="AC11" s="159">
        <f t="shared" si="2"/>
        <v>15</v>
      </c>
      <c r="AD11" s="160" t="str">
        <f>BGJAM!AD11</f>
        <v>Pembina Rohis</v>
      </c>
      <c r="AE11" s="162" t="s">
        <v>337</v>
      </c>
      <c r="AF11" s="162" t="s">
        <v>312</v>
      </c>
      <c r="AG11" s="153" t="s">
        <v>318</v>
      </c>
      <c r="AI11" s="155" t="s">
        <v>336</v>
      </c>
    </row>
    <row r="12" spans="1:33" ht="12.75">
      <c r="A12" s="157">
        <v>5</v>
      </c>
      <c r="B12" s="157" t="s">
        <v>37</v>
      </c>
      <c r="C12" s="161" t="s">
        <v>38</v>
      </c>
      <c r="D12" s="203" t="s">
        <v>39</v>
      </c>
      <c r="E12" s="158">
        <f t="shared" si="0"/>
        <v>21</v>
      </c>
      <c r="F12" s="206">
        <v>1</v>
      </c>
      <c r="G12" s="184">
        <v>1</v>
      </c>
      <c r="H12" s="184">
        <v>1</v>
      </c>
      <c r="I12" s="184">
        <v>1</v>
      </c>
      <c r="J12" s="184">
        <v>1</v>
      </c>
      <c r="K12" s="184">
        <v>1</v>
      </c>
      <c r="L12" s="184">
        <v>1</v>
      </c>
      <c r="M12" s="206">
        <v>1</v>
      </c>
      <c r="N12" s="184">
        <v>1</v>
      </c>
      <c r="O12" s="206">
        <v>1</v>
      </c>
      <c r="P12" s="206">
        <v>1</v>
      </c>
      <c r="Q12" s="184">
        <v>1</v>
      </c>
      <c r="R12" s="184">
        <v>1</v>
      </c>
      <c r="S12" s="184">
        <v>1</v>
      </c>
      <c r="T12" s="184">
        <v>1</v>
      </c>
      <c r="U12" s="206">
        <v>1</v>
      </c>
      <c r="V12" s="206">
        <v>1</v>
      </c>
      <c r="W12" s="206">
        <v>1</v>
      </c>
      <c r="X12" s="206">
        <v>1</v>
      </c>
      <c r="Y12" s="206">
        <v>1</v>
      </c>
      <c r="Z12" s="184">
        <v>1</v>
      </c>
      <c r="AA12" s="184">
        <v>24</v>
      </c>
      <c r="AB12" s="159"/>
      <c r="AC12" s="159">
        <f t="shared" si="2"/>
        <v>24</v>
      </c>
      <c r="AD12" s="160" t="str">
        <f>BGJAM!AD12</f>
        <v>Pembina Rokris</v>
      </c>
      <c r="AE12" s="162" t="s">
        <v>337</v>
      </c>
      <c r="AF12" s="162" t="s">
        <v>312</v>
      </c>
      <c r="AG12" s="153" t="s">
        <v>317</v>
      </c>
    </row>
    <row r="13" spans="1:33" ht="12.75">
      <c r="A13" s="157">
        <v>6</v>
      </c>
      <c r="B13" s="157" t="s">
        <v>40</v>
      </c>
      <c r="C13" s="161" t="s">
        <v>41</v>
      </c>
      <c r="D13" s="203" t="s">
        <v>153</v>
      </c>
      <c r="E13" s="158">
        <f t="shared" si="0"/>
        <v>14</v>
      </c>
      <c r="F13" s="184">
        <v>2</v>
      </c>
      <c r="G13" s="184">
        <v>2</v>
      </c>
      <c r="H13" s="184">
        <v>2</v>
      </c>
      <c r="I13" s="184">
        <v>2</v>
      </c>
      <c r="J13" s="184">
        <v>2</v>
      </c>
      <c r="K13" s="184">
        <v>2</v>
      </c>
      <c r="L13" s="184">
        <v>2</v>
      </c>
      <c r="M13" s="184"/>
      <c r="N13" s="184"/>
      <c r="O13" s="184"/>
      <c r="P13" s="184"/>
      <c r="Q13" s="184"/>
      <c r="R13" s="184"/>
      <c r="S13" s="184"/>
      <c r="T13" s="207">
        <v>2</v>
      </c>
      <c r="U13" s="207">
        <v>2</v>
      </c>
      <c r="V13" s="207">
        <v>2</v>
      </c>
      <c r="W13" s="184">
        <v>2</v>
      </c>
      <c r="X13" s="184">
        <v>2</v>
      </c>
      <c r="Y13" s="184">
        <v>2</v>
      </c>
      <c r="Z13" s="184">
        <v>2</v>
      </c>
      <c r="AA13" s="184">
        <f t="shared" si="1"/>
        <v>28</v>
      </c>
      <c r="AB13" s="159"/>
      <c r="AC13" s="159">
        <f t="shared" si="2"/>
        <v>28</v>
      </c>
      <c r="AD13" s="160" t="str">
        <f>BGJAM!AD13</f>
        <v>Walas X MIA1</v>
      </c>
      <c r="AE13" s="162"/>
      <c r="AG13" s="153" t="s">
        <v>317</v>
      </c>
    </row>
    <row r="14" spans="1:33" ht="27.75" customHeight="1">
      <c r="A14" s="157">
        <v>7</v>
      </c>
      <c r="B14" s="157" t="s">
        <v>42</v>
      </c>
      <c r="C14" s="161" t="s">
        <v>256</v>
      </c>
      <c r="D14" s="203" t="s">
        <v>153</v>
      </c>
      <c r="E14" s="158">
        <f t="shared" si="0"/>
        <v>7</v>
      </c>
      <c r="F14" s="184"/>
      <c r="G14" s="184"/>
      <c r="H14" s="184"/>
      <c r="I14" s="184"/>
      <c r="J14" s="184"/>
      <c r="K14" s="184"/>
      <c r="L14" s="184"/>
      <c r="M14" s="207">
        <v>2</v>
      </c>
      <c r="N14" s="207">
        <v>2</v>
      </c>
      <c r="O14" s="207">
        <v>2</v>
      </c>
      <c r="P14" s="184">
        <v>2</v>
      </c>
      <c r="Q14" s="184">
        <v>2</v>
      </c>
      <c r="R14" s="184">
        <v>2</v>
      </c>
      <c r="S14" s="184">
        <v>2</v>
      </c>
      <c r="T14" s="184"/>
      <c r="U14" s="184"/>
      <c r="V14" s="184"/>
      <c r="W14" s="184"/>
      <c r="X14" s="184"/>
      <c r="Y14" s="184"/>
      <c r="Z14" s="184"/>
      <c r="AA14" s="184">
        <f t="shared" si="1"/>
        <v>14</v>
      </c>
      <c r="AB14" s="159" t="e">
        <f>#REF!</f>
        <v>#REF!</v>
      </c>
      <c r="AC14" s="159" t="e">
        <f t="shared" si="2"/>
        <v>#REF!</v>
      </c>
      <c r="AD14" s="160" t="str">
        <f>BGJAM!AD14</f>
        <v>Walas XI IIS2/Kepala Lab IPS</v>
      </c>
      <c r="AE14" s="162" t="s">
        <v>312</v>
      </c>
      <c r="AG14" s="153" t="s">
        <v>317</v>
      </c>
    </row>
    <row r="15" spans="1:33" ht="12.75">
      <c r="A15" s="157">
        <v>8</v>
      </c>
      <c r="B15" s="157" t="s">
        <v>112</v>
      </c>
      <c r="C15" s="161" t="s">
        <v>44</v>
      </c>
      <c r="D15" s="203" t="s">
        <v>45</v>
      </c>
      <c r="E15" s="158">
        <f t="shared" si="0"/>
        <v>7</v>
      </c>
      <c r="F15" s="184"/>
      <c r="G15" s="184"/>
      <c r="H15" s="184"/>
      <c r="I15" s="184"/>
      <c r="J15" s="184"/>
      <c r="K15" s="184"/>
      <c r="L15" s="184"/>
      <c r="M15" s="184">
        <v>4</v>
      </c>
      <c r="N15" s="184">
        <v>4</v>
      </c>
      <c r="O15" s="184">
        <v>4</v>
      </c>
      <c r="P15" s="184">
        <v>4</v>
      </c>
      <c r="Q15" s="184">
        <v>4</v>
      </c>
      <c r="R15" s="184">
        <v>4</v>
      </c>
      <c r="S15" s="184">
        <v>4</v>
      </c>
      <c r="T15" s="184"/>
      <c r="U15" s="184"/>
      <c r="V15" s="184"/>
      <c r="W15" s="184"/>
      <c r="X15" s="184"/>
      <c r="Y15" s="184"/>
      <c r="Z15" s="184"/>
      <c r="AA15" s="184">
        <f t="shared" si="1"/>
        <v>28</v>
      </c>
      <c r="AB15" s="159"/>
      <c r="AC15" s="159">
        <f t="shared" si="2"/>
        <v>28</v>
      </c>
      <c r="AD15" s="160" t="str">
        <f>BGJAM!AD15</f>
        <v>Walas XI MIA3</v>
      </c>
      <c r="AE15" s="162"/>
      <c r="AG15" s="153" t="s">
        <v>318</v>
      </c>
    </row>
    <row r="16" spans="1:33" ht="12.75">
      <c r="A16" s="157">
        <v>9</v>
      </c>
      <c r="B16" s="157" t="s">
        <v>113</v>
      </c>
      <c r="C16" s="161" t="s">
        <v>104</v>
      </c>
      <c r="D16" s="203" t="s">
        <v>45</v>
      </c>
      <c r="E16" s="158">
        <f t="shared" si="0"/>
        <v>7</v>
      </c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207">
        <v>4</v>
      </c>
      <c r="U16" s="207">
        <v>4</v>
      </c>
      <c r="V16" s="207">
        <v>4</v>
      </c>
      <c r="W16" s="184">
        <v>4</v>
      </c>
      <c r="X16" s="184">
        <v>4</v>
      </c>
      <c r="Y16" s="184">
        <v>4</v>
      </c>
      <c r="Z16" s="184">
        <v>4</v>
      </c>
      <c r="AA16" s="184">
        <f t="shared" si="1"/>
        <v>28</v>
      </c>
      <c r="AB16" s="159"/>
      <c r="AC16" s="159">
        <f t="shared" si="2"/>
        <v>28</v>
      </c>
      <c r="AD16" s="160" t="str">
        <f>BGJAM!AD16</f>
        <v>Walas XII IIS4</v>
      </c>
      <c r="AE16" s="162"/>
      <c r="AG16" s="153" t="s">
        <v>317</v>
      </c>
    </row>
    <row r="17" spans="1:35" ht="25.5">
      <c r="A17" s="157">
        <v>10</v>
      </c>
      <c r="B17" s="157" t="s">
        <v>114</v>
      </c>
      <c r="C17" s="161" t="s">
        <v>46</v>
      </c>
      <c r="D17" s="203" t="s">
        <v>45</v>
      </c>
      <c r="E17" s="158">
        <f t="shared" si="0"/>
        <v>3</v>
      </c>
      <c r="F17" s="184">
        <v>4</v>
      </c>
      <c r="G17" s="184">
        <v>4</v>
      </c>
      <c r="H17" s="184">
        <v>4</v>
      </c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>
        <f t="shared" si="1"/>
        <v>12</v>
      </c>
      <c r="AB17" s="159"/>
      <c r="AC17" s="159">
        <f t="shared" si="2"/>
        <v>12</v>
      </c>
      <c r="AD17" s="160" t="str">
        <f>BGJAM!AD17</f>
        <v>Asisten Staf Kesiswaan</v>
      </c>
      <c r="AE17" s="162" t="s">
        <v>312</v>
      </c>
      <c r="AG17" s="153" t="s">
        <v>318</v>
      </c>
      <c r="AI17" s="155" t="s">
        <v>336</v>
      </c>
    </row>
    <row r="18" spans="1:35" ht="12.75">
      <c r="A18" s="157">
        <v>11</v>
      </c>
      <c r="B18" s="157" t="s">
        <v>115</v>
      </c>
      <c r="C18" s="161" t="s">
        <v>47</v>
      </c>
      <c r="D18" s="203" t="s">
        <v>45</v>
      </c>
      <c r="E18" s="158">
        <f t="shared" si="0"/>
        <v>4</v>
      </c>
      <c r="F18" s="184"/>
      <c r="G18" s="184"/>
      <c r="H18" s="184"/>
      <c r="I18" s="184">
        <v>4</v>
      </c>
      <c r="J18" s="184">
        <v>4</v>
      </c>
      <c r="K18" s="184">
        <v>4</v>
      </c>
      <c r="L18" s="184">
        <v>4</v>
      </c>
      <c r="M18" s="184"/>
      <c r="N18" s="184"/>
      <c r="O18" s="184"/>
      <c r="P18" s="207"/>
      <c r="Q18" s="207"/>
      <c r="R18" s="207"/>
      <c r="S18" s="207"/>
      <c r="T18" s="184"/>
      <c r="U18" s="184"/>
      <c r="V18" s="184"/>
      <c r="W18" s="184"/>
      <c r="X18" s="184"/>
      <c r="Y18" s="184"/>
      <c r="Z18" s="184"/>
      <c r="AA18" s="184">
        <f t="shared" si="1"/>
        <v>16</v>
      </c>
      <c r="AB18" s="159"/>
      <c r="AC18" s="159">
        <f t="shared" si="2"/>
        <v>16</v>
      </c>
      <c r="AD18" s="160" t="str">
        <f>BGJAM!AD18</f>
        <v>Pembina Teather</v>
      </c>
      <c r="AE18" s="162" t="s">
        <v>312</v>
      </c>
      <c r="AG18" s="153" t="s">
        <v>317</v>
      </c>
      <c r="AI18" s="155" t="s">
        <v>336</v>
      </c>
    </row>
    <row r="19" spans="1:33" ht="17.25" customHeight="1">
      <c r="A19" s="157">
        <v>12</v>
      </c>
      <c r="B19" s="157" t="s">
        <v>48</v>
      </c>
      <c r="C19" s="161" t="s">
        <v>182</v>
      </c>
      <c r="D19" s="203" t="s">
        <v>271</v>
      </c>
      <c r="E19" s="158">
        <f t="shared" si="0"/>
        <v>14</v>
      </c>
      <c r="F19" s="184"/>
      <c r="G19" s="184"/>
      <c r="H19" s="184"/>
      <c r="I19" s="184"/>
      <c r="J19" s="184"/>
      <c r="K19" s="184"/>
      <c r="L19" s="184"/>
      <c r="M19" s="184">
        <v>2</v>
      </c>
      <c r="N19" s="184">
        <v>2</v>
      </c>
      <c r="O19" s="184">
        <v>2</v>
      </c>
      <c r="P19" s="184">
        <v>2</v>
      </c>
      <c r="Q19" s="184">
        <v>2</v>
      </c>
      <c r="R19" s="184">
        <v>2</v>
      </c>
      <c r="S19" s="184">
        <v>2</v>
      </c>
      <c r="T19" s="184">
        <v>2</v>
      </c>
      <c r="U19" s="184">
        <v>2</v>
      </c>
      <c r="V19" s="184">
        <v>2</v>
      </c>
      <c r="W19" s="184">
        <v>2</v>
      </c>
      <c r="X19" s="184">
        <v>2</v>
      </c>
      <c r="Y19" s="184">
        <v>2</v>
      </c>
      <c r="Z19" s="184">
        <v>2</v>
      </c>
      <c r="AA19" s="184">
        <f t="shared" si="1"/>
        <v>28</v>
      </c>
      <c r="AB19" s="159"/>
      <c r="AC19" s="159">
        <f t="shared" si="2"/>
        <v>28</v>
      </c>
      <c r="AD19" s="160" t="str">
        <f>BGJAM!AD19</f>
        <v>Walas XII MIA1</v>
      </c>
      <c r="AE19" s="162"/>
      <c r="AG19" s="153" t="s">
        <v>317</v>
      </c>
    </row>
    <row r="20" spans="1:35" ht="25.5">
      <c r="A20" s="157">
        <v>13</v>
      </c>
      <c r="B20" s="157" t="s">
        <v>49</v>
      </c>
      <c r="C20" s="161" t="s">
        <v>226</v>
      </c>
      <c r="D20" s="203" t="s">
        <v>227</v>
      </c>
      <c r="E20" s="158">
        <f t="shared" si="0"/>
        <v>7</v>
      </c>
      <c r="F20" s="208">
        <v>2</v>
      </c>
      <c r="G20" s="207">
        <v>2</v>
      </c>
      <c r="H20" s="207">
        <v>2</v>
      </c>
      <c r="I20" s="207">
        <v>2</v>
      </c>
      <c r="J20" s="207">
        <v>2</v>
      </c>
      <c r="K20" s="207">
        <v>2</v>
      </c>
      <c r="L20" s="207">
        <v>2</v>
      </c>
      <c r="M20" s="207"/>
      <c r="N20" s="207"/>
      <c r="O20" s="207"/>
      <c r="P20" s="207"/>
      <c r="Q20" s="207"/>
      <c r="R20" s="207"/>
      <c r="S20" s="207"/>
      <c r="T20" s="207"/>
      <c r="U20" s="207"/>
      <c r="V20" s="207"/>
      <c r="W20" s="184"/>
      <c r="X20" s="184"/>
      <c r="Y20" s="184"/>
      <c r="Z20" s="184"/>
      <c r="AA20" s="184">
        <f t="shared" si="1"/>
        <v>14</v>
      </c>
      <c r="AB20" s="159"/>
      <c r="AC20" s="159">
        <f>AA20+AA21</f>
        <v>30</v>
      </c>
      <c r="AD20" s="160" t="str">
        <f>BGJAM!AD21</f>
        <v>Pembina Paskibra dan PA</v>
      </c>
      <c r="AE20" s="162"/>
      <c r="AG20" s="153" t="s">
        <v>318</v>
      </c>
      <c r="AI20" s="155" t="s">
        <v>336</v>
      </c>
    </row>
    <row r="21" spans="1:31" ht="12.75">
      <c r="A21" s="165"/>
      <c r="B21" s="157"/>
      <c r="C21" s="161"/>
      <c r="D21" s="203" t="s">
        <v>262</v>
      </c>
      <c r="E21" s="158">
        <f t="shared" si="0"/>
        <v>8</v>
      </c>
      <c r="F21" s="184"/>
      <c r="G21" s="184"/>
      <c r="H21" s="184"/>
      <c r="I21" s="184"/>
      <c r="J21" s="184"/>
      <c r="K21" s="184"/>
      <c r="L21" s="184"/>
      <c r="M21" s="207"/>
      <c r="N21" s="207"/>
      <c r="O21" s="207"/>
      <c r="P21" s="207">
        <v>2</v>
      </c>
      <c r="Q21" s="207">
        <v>2</v>
      </c>
      <c r="R21" s="207">
        <v>2</v>
      </c>
      <c r="S21" s="207">
        <v>2</v>
      </c>
      <c r="T21" s="184"/>
      <c r="U21" s="184"/>
      <c r="V21" s="184"/>
      <c r="W21" s="184">
        <v>2</v>
      </c>
      <c r="X21" s="184">
        <v>2</v>
      </c>
      <c r="Y21" s="184">
        <v>2</v>
      </c>
      <c r="Z21" s="184">
        <v>2</v>
      </c>
      <c r="AA21" s="184">
        <f t="shared" si="1"/>
        <v>16</v>
      </c>
      <c r="AB21" s="159"/>
      <c r="AC21" s="159"/>
      <c r="AD21" s="160" t="str">
        <f>BGJAM!AD22</f>
        <v> </v>
      </c>
      <c r="AE21" s="162"/>
    </row>
    <row r="22" spans="1:31" ht="15" customHeight="1">
      <c r="A22" s="157"/>
      <c r="B22" s="157" t="s">
        <v>181</v>
      </c>
      <c r="C22" s="161" t="s">
        <v>256</v>
      </c>
      <c r="D22" s="203" t="s">
        <v>262</v>
      </c>
      <c r="E22" s="158">
        <f t="shared" si="0"/>
        <v>4</v>
      </c>
      <c r="F22" s="184"/>
      <c r="G22" s="184"/>
      <c r="H22" s="184"/>
      <c r="I22" s="207">
        <v>3</v>
      </c>
      <c r="J22" s="184">
        <v>3</v>
      </c>
      <c r="K22" s="184">
        <v>3</v>
      </c>
      <c r="L22" s="184">
        <v>3</v>
      </c>
      <c r="M22" s="184"/>
      <c r="N22" s="184"/>
      <c r="O22" s="184"/>
      <c r="P22" s="184"/>
      <c r="Q22" s="184"/>
      <c r="R22" s="184"/>
      <c r="S22" s="184"/>
      <c r="T22" s="184"/>
      <c r="U22" s="184"/>
      <c r="V22" s="207"/>
      <c r="W22" s="207"/>
      <c r="X22" s="207"/>
      <c r="Y22" s="207"/>
      <c r="Z22" s="207"/>
      <c r="AA22" s="184">
        <f t="shared" si="1"/>
        <v>12</v>
      </c>
      <c r="AB22" s="159"/>
      <c r="AC22" s="159">
        <f t="shared" si="2"/>
        <v>12</v>
      </c>
      <c r="AD22" s="160" t="str">
        <f>BGJAM!AD23</f>
        <v> </v>
      </c>
      <c r="AE22" s="162"/>
    </row>
    <row r="23" spans="1:33" ht="21" customHeight="1">
      <c r="A23" s="157">
        <v>14</v>
      </c>
      <c r="B23" s="157" t="s">
        <v>272</v>
      </c>
      <c r="C23" s="161" t="s">
        <v>52</v>
      </c>
      <c r="D23" s="203" t="s">
        <v>274</v>
      </c>
      <c r="E23" s="158">
        <f t="shared" si="0"/>
        <v>7</v>
      </c>
      <c r="F23" s="184"/>
      <c r="G23" s="184"/>
      <c r="H23" s="184"/>
      <c r="I23" s="184"/>
      <c r="J23" s="184"/>
      <c r="K23" s="184"/>
      <c r="L23" s="184"/>
      <c r="M23" s="207"/>
      <c r="N23" s="207"/>
      <c r="O23" s="207"/>
      <c r="P23" s="207"/>
      <c r="Q23" s="207"/>
      <c r="R23" s="207"/>
      <c r="S23" s="207"/>
      <c r="T23" s="184">
        <v>2</v>
      </c>
      <c r="U23" s="184">
        <v>2</v>
      </c>
      <c r="V23" s="184">
        <v>2</v>
      </c>
      <c r="W23" s="184">
        <v>2</v>
      </c>
      <c r="X23" s="184">
        <v>2</v>
      </c>
      <c r="Y23" s="184">
        <v>2</v>
      </c>
      <c r="Z23" s="184">
        <v>2</v>
      </c>
      <c r="AA23" s="184">
        <f t="shared" si="1"/>
        <v>14</v>
      </c>
      <c r="AB23" s="159"/>
      <c r="AC23" s="159">
        <f>AA23+AA24</f>
        <v>28</v>
      </c>
      <c r="AD23" s="160" t="str">
        <f>BGJAM!AD24</f>
        <v>Walas XII IIS1</v>
      </c>
      <c r="AE23" s="162"/>
      <c r="AG23" s="153" t="s">
        <v>317</v>
      </c>
    </row>
    <row r="24" spans="1:31" ht="12.75" customHeight="1">
      <c r="A24" s="157"/>
      <c r="B24" s="157"/>
      <c r="C24" s="161"/>
      <c r="D24" s="203" t="s">
        <v>231</v>
      </c>
      <c r="E24" s="158">
        <f t="shared" si="0"/>
        <v>7</v>
      </c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>
        <v>2</v>
      </c>
      <c r="U24" s="184">
        <v>2</v>
      </c>
      <c r="V24" s="184">
        <v>2</v>
      </c>
      <c r="W24" s="184">
        <v>2</v>
      </c>
      <c r="X24" s="184">
        <v>2</v>
      </c>
      <c r="Y24" s="184">
        <v>2</v>
      </c>
      <c r="Z24" s="184">
        <v>2</v>
      </c>
      <c r="AA24" s="184">
        <f t="shared" si="1"/>
        <v>14</v>
      </c>
      <c r="AB24" s="159"/>
      <c r="AC24" s="159"/>
      <c r="AD24" s="160" t="str">
        <f>BGJAM!AD25</f>
        <v> </v>
      </c>
      <c r="AE24" s="162"/>
    </row>
    <row r="25" spans="1:33" ht="27" customHeight="1">
      <c r="A25" s="157">
        <v>15</v>
      </c>
      <c r="B25" s="157" t="s">
        <v>50</v>
      </c>
      <c r="C25" s="161" t="s">
        <v>53</v>
      </c>
      <c r="D25" s="203" t="s">
        <v>230</v>
      </c>
      <c r="E25" s="158">
        <f t="shared" si="0"/>
        <v>7</v>
      </c>
      <c r="F25" s="184"/>
      <c r="G25" s="184"/>
      <c r="H25" s="184"/>
      <c r="I25" s="184"/>
      <c r="J25" s="184"/>
      <c r="K25" s="184"/>
      <c r="L25" s="184"/>
      <c r="M25" s="184">
        <v>2</v>
      </c>
      <c r="N25" s="184">
        <v>2</v>
      </c>
      <c r="O25" s="184">
        <v>2</v>
      </c>
      <c r="P25" s="184">
        <v>2</v>
      </c>
      <c r="Q25" s="184">
        <v>2</v>
      </c>
      <c r="R25" s="184">
        <v>2</v>
      </c>
      <c r="S25" s="184">
        <v>2</v>
      </c>
      <c r="T25" s="184"/>
      <c r="U25" s="184"/>
      <c r="V25" s="184"/>
      <c r="W25" s="184"/>
      <c r="X25" s="184"/>
      <c r="Y25" s="184"/>
      <c r="Z25" s="184"/>
      <c r="AA25" s="184">
        <f t="shared" si="1"/>
        <v>14</v>
      </c>
      <c r="AB25" s="159"/>
      <c r="AC25" s="159">
        <f>AA25+AA26</f>
        <v>28</v>
      </c>
      <c r="AD25" s="160" t="str">
        <f>BGJAM!AD26</f>
        <v>Walas XI IIS4/ Pemb. English Club</v>
      </c>
      <c r="AE25" s="162"/>
      <c r="AG25" s="153" t="s">
        <v>317</v>
      </c>
    </row>
    <row r="26" spans="1:31" ht="12.75">
      <c r="A26" s="157"/>
      <c r="B26" s="157"/>
      <c r="C26" s="161"/>
      <c r="D26" s="203" t="s">
        <v>231</v>
      </c>
      <c r="E26" s="158">
        <f t="shared" si="0"/>
        <v>7</v>
      </c>
      <c r="F26" s="184">
        <v>2</v>
      </c>
      <c r="G26" s="184">
        <v>2</v>
      </c>
      <c r="H26" s="184">
        <v>2</v>
      </c>
      <c r="I26" s="184">
        <v>2</v>
      </c>
      <c r="J26" s="184">
        <v>2</v>
      </c>
      <c r="K26" s="184">
        <v>2</v>
      </c>
      <c r="L26" s="184">
        <v>2</v>
      </c>
      <c r="M26" s="184"/>
      <c r="N26" s="184"/>
      <c r="O26" s="184"/>
      <c r="P26" s="184"/>
      <c r="Q26" s="184"/>
      <c r="R26" s="184"/>
      <c r="S26" s="184"/>
      <c r="T26" s="184"/>
      <c r="U26" s="184"/>
      <c r="V26" s="184"/>
      <c r="W26" s="184"/>
      <c r="X26" s="184"/>
      <c r="Y26" s="184"/>
      <c r="Z26" s="184"/>
      <c r="AA26" s="184">
        <f t="shared" si="1"/>
        <v>14</v>
      </c>
      <c r="AB26" s="159"/>
      <c r="AC26" s="159"/>
      <c r="AD26" s="160" t="str">
        <f>BGJAM!AD27</f>
        <v> </v>
      </c>
      <c r="AE26" s="162"/>
    </row>
    <row r="27" spans="1:33" ht="12.75">
      <c r="A27" s="157">
        <v>16</v>
      </c>
      <c r="B27" s="157" t="s">
        <v>51</v>
      </c>
      <c r="C27" s="161" t="s">
        <v>106</v>
      </c>
      <c r="D27" s="203" t="s">
        <v>230</v>
      </c>
      <c r="E27" s="158">
        <f t="shared" si="0"/>
        <v>7</v>
      </c>
      <c r="F27" s="184">
        <v>2</v>
      </c>
      <c r="G27" s="184">
        <v>2</v>
      </c>
      <c r="H27" s="184">
        <v>2</v>
      </c>
      <c r="I27" s="207">
        <v>2</v>
      </c>
      <c r="J27" s="207">
        <v>2</v>
      </c>
      <c r="K27" s="207">
        <v>2</v>
      </c>
      <c r="L27" s="207">
        <v>2</v>
      </c>
      <c r="M27" s="184"/>
      <c r="N27" s="184"/>
      <c r="O27" s="184"/>
      <c r="P27" s="207"/>
      <c r="Q27" s="207"/>
      <c r="R27" s="207"/>
      <c r="S27" s="207"/>
      <c r="T27" s="184"/>
      <c r="U27" s="184"/>
      <c r="V27" s="184"/>
      <c r="W27" s="184"/>
      <c r="X27" s="184"/>
      <c r="Y27" s="184"/>
      <c r="Z27" s="184"/>
      <c r="AA27" s="184">
        <f t="shared" si="1"/>
        <v>14</v>
      </c>
      <c r="AB27" s="159"/>
      <c r="AC27" s="159">
        <f>AA27+AA28</f>
        <v>28</v>
      </c>
      <c r="AD27" s="160" t="str">
        <f>BGJAM!AD28</f>
        <v>Pembina UKS</v>
      </c>
      <c r="AE27" s="162"/>
      <c r="AG27" s="153" t="s">
        <v>317</v>
      </c>
    </row>
    <row r="28" spans="1:31" ht="12.75">
      <c r="A28" s="157"/>
      <c r="B28" s="157"/>
      <c r="C28" s="161"/>
      <c r="D28" s="203" t="s">
        <v>183</v>
      </c>
      <c r="E28" s="158">
        <f t="shared" si="0"/>
        <v>7</v>
      </c>
      <c r="F28" s="208"/>
      <c r="G28" s="207"/>
      <c r="H28" s="207"/>
      <c r="I28" s="184"/>
      <c r="J28" s="184"/>
      <c r="K28" s="184"/>
      <c r="L28" s="184"/>
      <c r="M28" s="184">
        <v>2</v>
      </c>
      <c r="N28" s="184">
        <v>2</v>
      </c>
      <c r="O28" s="184">
        <v>2</v>
      </c>
      <c r="P28" s="184">
        <v>2</v>
      </c>
      <c r="Q28" s="184">
        <v>2</v>
      </c>
      <c r="R28" s="184">
        <v>2</v>
      </c>
      <c r="S28" s="184">
        <v>2</v>
      </c>
      <c r="T28" s="184"/>
      <c r="U28" s="184"/>
      <c r="V28" s="184"/>
      <c r="W28" s="184"/>
      <c r="X28" s="184"/>
      <c r="Y28" s="184"/>
      <c r="Z28" s="184"/>
      <c r="AA28" s="184">
        <f t="shared" si="1"/>
        <v>14</v>
      </c>
      <c r="AB28" s="159"/>
      <c r="AC28" s="159"/>
      <c r="AD28" s="160" t="str">
        <f>BGJAM!AD29</f>
        <v> </v>
      </c>
      <c r="AE28" s="162"/>
    </row>
    <row r="29" spans="1:33" ht="25.5">
      <c r="A29" s="157">
        <v>17</v>
      </c>
      <c r="B29" s="157" t="s">
        <v>54</v>
      </c>
      <c r="C29" s="161" t="s">
        <v>55</v>
      </c>
      <c r="D29" s="203" t="s">
        <v>136</v>
      </c>
      <c r="E29" s="158">
        <f t="shared" si="0"/>
        <v>11</v>
      </c>
      <c r="F29" s="184"/>
      <c r="G29" s="184"/>
      <c r="H29" s="184"/>
      <c r="I29" s="207">
        <v>3</v>
      </c>
      <c r="J29" s="207">
        <v>3</v>
      </c>
      <c r="K29" s="207">
        <v>3</v>
      </c>
      <c r="L29" s="207">
        <v>3</v>
      </c>
      <c r="M29" s="184"/>
      <c r="N29" s="184"/>
      <c r="O29" s="184"/>
      <c r="P29" s="184"/>
      <c r="Q29" s="184"/>
      <c r="R29" s="184"/>
      <c r="S29" s="184"/>
      <c r="T29" s="184">
        <v>2</v>
      </c>
      <c r="U29" s="184">
        <v>2</v>
      </c>
      <c r="V29" s="184">
        <v>2</v>
      </c>
      <c r="W29" s="184">
        <v>2</v>
      </c>
      <c r="X29" s="184">
        <v>2</v>
      </c>
      <c r="Y29" s="184">
        <v>2</v>
      </c>
      <c r="Z29" s="184">
        <v>2</v>
      </c>
      <c r="AA29" s="184">
        <f t="shared" si="1"/>
        <v>26</v>
      </c>
      <c r="AB29" s="159"/>
      <c r="AC29" s="159">
        <f t="shared" si="2"/>
        <v>26</v>
      </c>
      <c r="AD29" s="160" t="str">
        <f>BGJAM!AD30</f>
        <v>Walas X IIS2/Team Pengembang</v>
      </c>
      <c r="AE29" s="162" t="s">
        <v>312</v>
      </c>
      <c r="AG29" s="153" t="s">
        <v>318</v>
      </c>
    </row>
    <row r="30" spans="1:33" ht="12.75">
      <c r="A30" s="157">
        <v>18</v>
      </c>
      <c r="B30" s="157" t="s">
        <v>56</v>
      </c>
      <c r="C30" s="161" t="s">
        <v>57</v>
      </c>
      <c r="D30" s="203" t="s">
        <v>136</v>
      </c>
      <c r="E30" s="158"/>
      <c r="F30" s="184">
        <v>2</v>
      </c>
      <c r="G30" s="184">
        <v>2</v>
      </c>
      <c r="H30" s="184">
        <v>2</v>
      </c>
      <c r="I30" s="207"/>
      <c r="J30" s="207"/>
      <c r="K30" s="207"/>
      <c r="L30" s="207"/>
      <c r="M30" s="184">
        <v>3</v>
      </c>
      <c r="N30" s="184">
        <v>3</v>
      </c>
      <c r="O30" s="184">
        <v>3</v>
      </c>
      <c r="P30" s="184">
        <v>3</v>
      </c>
      <c r="Q30" s="184">
        <v>3</v>
      </c>
      <c r="R30" s="184">
        <v>3</v>
      </c>
      <c r="S30" s="184">
        <v>3</v>
      </c>
      <c r="T30" s="184"/>
      <c r="U30" s="184"/>
      <c r="V30" s="184"/>
      <c r="W30" s="184"/>
      <c r="X30" s="184"/>
      <c r="Y30" s="184"/>
      <c r="Z30" s="184"/>
      <c r="AA30" s="184">
        <f t="shared" si="1"/>
        <v>27</v>
      </c>
      <c r="AB30" s="159"/>
      <c r="AC30" s="159">
        <f t="shared" si="2"/>
        <v>27</v>
      </c>
      <c r="AD30" s="160" t="str">
        <f>BGJAM!AD31</f>
        <v>Staf Kesiswaan</v>
      </c>
      <c r="AE30" s="162"/>
      <c r="AG30" s="153" t="s">
        <v>318</v>
      </c>
    </row>
    <row r="31" spans="1:33" ht="24">
      <c r="A31" s="157">
        <v>19</v>
      </c>
      <c r="B31" s="157" t="s">
        <v>58</v>
      </c>
      <c r="C31" s="161" t="s">
        <v>59</v>
      </c>
      <c r="D31" s="203" t="s">
        <v>228</v>
      </c>
      <c r="E31" s="158">
        <f aca="true" t="shared" si="3" ref="E31:E61">COUNT(F31:Z31)</f>
        <v>7</v>
      </c>
      <c r="F31" s="184"/>
      <c r="G31" s="184"/>
      <c r="H31" s="184"/>
      <c r="I31" s="184"/>
      <c r="J31" s="184"/>
      <c r="K31" s="184"/>
      <c r="L31" s="184"/>
      <c r="M31" s="184">
        <v>4</v>
      </c>
      <c r="N31" s="184">
        <v>4</v>
      </c>
      <c r="O31" s="184">
        <v>4</v>
      </c>
      <c r="P31" s="184">
        <v>4</v>
      </c>
      <c r="Q31" s="184">
        <v>4</v>
      </c>
      <c r="R31" s="184">
        <v>4</v>
      </c>
      <c r="S31" s="184">
        <v>4</v>
      </c>
      <c r="T31" s="184"/>
      <c r="U31" s="184"/>
      <c r="V31" s="184"/>
      <c r="W31" s="184"/>
      <c r="X31" s="184"/>
      <c r="Y31" s="184"/>
      <c r="Z31" s="184"/>
      <c r="AA31" s="184">
        <f t="shared" si="1"/>
        <v>28</v>
      </c>
      <c r="AB31" s="159"/>
      <c r="AC31" s="159">
        <f>AA31+AA32</f>
        <v>32</v>
      </c>
      <c r="AD31" s="160" t="str">
        <f>BGJAM!AD32</f>
        <v>Walas XI IIS1</v>
      </c>
      <c r="AE31" s="162"/>
      <c r="AG31" s="153" t="s">
        <v>317</v>
      </c>
    </row>
    <row r="32" spans="1:31" ht="24">
      <c r="A32" s="157"/>
      <c r="B32" s="157"/>
      <c r="C32" s="161" t="s">
        <v>59</v>
      </c>
      <c r="D32" s="203" t="s">
        <v>229</v>
      </c>
      <c r="E32" s="158">
        <f t="shared" si="3"/>
        <v>2</v>
      </c>
      <c r="F32" s="184">
        <v>2</v>
      </c>
      <c r="G32" s="184">
        <v>2</v>
      </c>
      <c r="H32" s="184"/>
      <c r="I32" s="207"/>
      <c r="J32" s="184"/>
      <c r="K32" s="184"/>
      <c r="L32" s="184"/>
      <c r="M32" s="184"/>
      <c r="N32" s="184"/>
      <c r="O32" s="184"/>
      <c r="P32" s="184"/>
      <c r="Q32" s="184"/>
      <c r="R32" s="184"/>
      <c r="S32" s="184"/>
      <c r="T32" s="184"/>
      <c r="U32" s="184"/>
      <c r="V32" s="184"/>
      <c r="W32" s="184"/>
      <c r="X32" s="184"/>
      <c r="Y32" s="184"/>
      <c r="Z32" s="184"/>
      <c r="AA32" s="184">
        <f t="shared" si="1"/>
        <v>4</v>
      </c>
      <c r="AB32" s="159"/>
      <c r="AC32" s="159"/>
      <c r="AD32" s="160" t="str">
        <f>BGJAM!AD33</f>
        <v> </v>
      </c>
      <c r="AE32" s="162"/>
    </row>
    <row r="33" spans="1:34" ht="12.75">
      <c r="A33" s="157">
        <v>20</v>
      </c>
      <c r="B33" s="157" t="s">
        <v>60</v>
      </c>
      <c r="C33" s="161" t="s">
        <v>319</v>
      </c>
      <c r="D33" s="203" t="s">
        <v>7</v>
      </c>
      <c r="E33" s="158">
        <f t="shared" si="3"/>
        <v>6</v>
      </c>
      <c r="F33" s="184"/>
      <c r="G33" s="184"/>
      <c r="H33" s="184"/>
      <c r="I33" s="184"/>
      <c r="J33" s="184"/>
      <c r="K33" s="184"/>
      <c r="L33" s="184"/>
      <c r="M33" s="184">
        <v>2</v>
      </c>
      <c r="N33" s="184">
        <v>2</v>
      </c>
      <c r="O33" s="184">
        <v>2</v>
      </c>
      <c r="P33" s="184"/>
      <c r="Q33" s="184"/>
      <c r="R33" s="184"/>
      <c r="S33" s="184"/>
      <c r="T33" s="184">
        <v>4</v>
      </c>
      <c r="U33" s="184">
        <v>4</v>
      </c>
      <c r="V33" s="184">
        <v>4</v>
      </c>
      <c r="W33" s="184"/>
      <c r="X33" s="184"/>
      <c r="Y33" s="184"/>
      <c r="Z33" s="184"/>
      <c r="AA33" s="184">
        <f t="shared" si="1"/>
        <v>18</v>
      </c>
      <c r="AB33" s="159" t="e">
        <f>#REF!</f>
        <v>#REF!</v>
      </c>
      <c r="AC33" s="159" t="e">
        <f t="shared" si="2"/>
        <v>#REF!</v>
      </c>
      <c r="AD33" s="160" t="str">
        <f>BGJAM!AD34</f>
        <v>Waka Kurikulum</v>
      </c>
      <c r="AE33" s="162"/>
      <c r="AG33" s="153" t="s">
        <v>318</v>
      </c>
      <c r="AH33" s="155" t="s">
        <v>49</v>
      </c>
    </row>
    <row r="34" spans="1:33" ht="24">
      <c r="A34" s="157">
        <v>21</v>
      </c>
      <c r="B34" s="157" t="s">
        <v>62</v>
      </c>
      <c r="C34" s="161" t="s">
        <v>147</v>
      </c>
      <c r="D34" s="203" t="s">
        <v>228</v>
      </c>
      <c r="E34" s="158">
        <f t="shared" si="3"/>
        <v>7</v>
      </c>
      <c r="F34" s="208"/>
      <c r="G34" s="207"/>
      <c r="H34" s="207"/>
      <c r="I34" s="184"/>
      <c r="J34" s="184"/>
      <c r="K34" s="184"/>
      <c r="L34" s="184"/>
      <c r="M34" s="184"/>
      <c r="N34" s="184"/>
      <c r="O34" s="184"/>
      <c r="P34" s="184"/>
      <c r="Q34" s="184"/>
      <c r="R34" s="184"/>
      <c r="S34" s="184"/>
      <c r="T34" s="184">
        <v>4</v>
      </c>
      <c r="U34" s="184">
        <v>4</v>
      </c>
      <c r="V34" s="184">
        <v>4</v>
      </c>
      <c r="W34" s="184">
        <v>4</v>
      </c>
      <c r="X34" s="184">
        <v>4</v>
      </c>
      <c r="Y34" s="184">
        <v>4</v>
      </c>
      <c r="Z34" s="184">
        <v>4</v>
      </c>
      <c r="AA34" s="184">
        <f t="shared" si="1"/>
        <v>28</v>
      </c>
      <c r="AB34" s="159"/>
      <c r="AC34" s="159">
        <f>AA34+AA35</f>
        <v>30</v>
      </c>
      <c r="AD34" s="160" t="str">
        <f>BGJAM!AD35</f>
        <v>Staf Kesiswaan</v>
      </c>
      <c r="AE34" s="162"/>
      <c r="AG34" s="153" t="s">
        <v>317</v>
      </c>
    </row>
    <row r="35" spans="1:31" ht="24">
      <c r="A35" s="157"/>
      <c r="B35" s="157"/>
      <c r="C35" s="161"/>
      <c r="D35" s="203" t="s">
        <v>229</v>
      </c>
      <c r="E35" s="158">
        <f t="shared" si="3"/>
        <v>1</v>
      </c>
      <c r="F35" s="208"/>
      <c r="G35" s="207"/>
      <c r="H35" s="207">
        <v>2</v>
      </c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>
        <f t="shared" si="1"/>
        <v>2</v>
      </c>
      <c r="AB35" s="159"/>
      <c r="AC35" s="159"/>
      <c r="AD35" s="160" t="str">
        <f>BGJAM!AD36</f>
        <v> </v>
      </c>
      <c r="AE35" s="162"/>
    </row>
    <row r="36" spans="1:35" ht="24">
      <c r="A36" s="157">
        <v>22</v>
      </c>
      <c r="B36" s="157" t="s">
        <v>63</v>
      </c>
      <c r="C36" s="161" t="s">
        <v>263</v>
      </c>
      <c r="D36" s="203" t="s">
        <v>228</v>
      </c>
      <c r="E36" s="158">
        <f t="shared" si="3"/>
        <v>7</v>
      </c>
      <c r="F36" s="184">
        <v>4</v>
      </c>
      <c r="G36" s="184">
        <v>4</v>
      </c>
      <c r="H36" s="184">
        <v>4</v>
      </c>
      <c r="I36" s="184">
        <v>4</v>
      </c>
      <c r="J36" s="184">
        <v>4</v>
      </c>
      <c r="K36" s="184">
        <v>4</v>
      </c>
      <c r="L36" s="184">
        <v>4</v>
      </c>
      <c r="M36" s="184"/>
      <c r="N36" s="184"/>
      <c r="O36" s="184"/>
      <c r="P36" s="184"/>
      <c r="Q36" s="184"/>
      <c r="R36" s="184"/>
      <c r="S36" s="184"/>
      <c r="T36" s="184"/>
      <c r="U36" s="184"/>
      <c r="V36" s="184"/>
      <c r="W36" s="184"/>
      <c r="X36" s="184"/>
      <c r="Y36" s="184"/>
      <c r="Z36" s="184"/>
      <c r="AA36" s="184">
        <f t="shared" si="1"/>
        <v>28</v>
      </c>
      <c r="AB36" s="159"/>
      <c r="AC36" s="159">
        <f t="shared" si="2"/>
        <v>28</v>
      </c>
      <c r="AD36" s="160" t="str">
        <f>BGJAM!AD37</f>
        <v>Pembina KIR</v>
      </c>
      <c r="AE36" s="162"/>
      <c r="AG36" s="153" t="s">
        <v>318</v>
      </c>
      <c r="AI36" s="155" t="s">
        <v>336</v>
      </c>
    </row>
    <row r="37" spans="1:33" ht="25.5" customHeight="1">
      <c r="A37" s="157">
        <v>23</v>
      </c>
      <c r="B37" s="157" t="s">
        <v>64</v>
      </c>
      <c r="C37" s="161" t="s">
        <v>65</v>
      </c>
      <c r="D37" s="203" t="s">
        <v>10</v>
      </c>
      <c r="E37" s="158">
        <f t="shared" si="3"/>
        <v>3</v>
      </c>
      <c r="F37" s="184"/>
      <c r="G37" s="184"/>
      <c r="H37" s="184"/>
      <c r="I37" s="184"/>
      <c r="J37" s="184"/>
      <c r="K37" s="184"/>
      <c r="L37" s="184"/>
      <c r="M37" s="184">
        <v>5</v>
      </c>
      <c r="N37" s="184">
        <v>5</v>
      </c>
      <c r="O37" s="184">
        <v>5</v>
      </c>
      <c r="P37" s="184"/>
      <c r="Q37" s="184"/>
      <c r="R37" s="184"/>
      <c r="S37" s="184"/>
      <c r="T37" s="207"/>
      <c r="U37" s="207"/>
      <c r="V37" s="207"/>
      <c r="W37" s="184"/>
      <c r="X37" s="184"/>
      <c r="Y37" s="184"/>
      <c r="Z37" s="184"/>
      <c r="AA37" s="184">
        <f t="shared" si="1"/>
        <v>15</v>
      </c>
      <c r="AB37" s="159" t="e">
        <f>#REF!</f>
        <v>#REF!</v>
      </c>
      <c r="AC37" s="159" t="e">
        <f t="shared" si="2"/>
        <v>#REF!</v>
      </c>
      <c r="AD37" s="160" t="str">
        <f>BGJAM!AD38</f>
        <v>Walas XI MIA-1/ PERPUS</v>
      </c>
      <c r="AE37" s="162" t="s">
        <v>312</v>
      </c>
      <c r="AG37" s="153" t="s">
        <v>318</v>
      </c>
    </row>
    <row r="38" spans="1:34" ht="12.75">
      <c r="A38" s="157">
        <v>24</v>
      </c>
      <c r="B38" s="157" t="s">
        <v>66</v>
      </c>
      <c r="C38" s="161" t="s">
        <v>320</v>
      </c>
      <c r="D38" s="203" t="s">
        <v>10</v>
      </c>
      <c r="E38" s="158">
        <f t="shared" si="3"/>
        <v>6</v>
      </c>
      <c r="F38" s="184">
        <v>5</v>
      </c>
      <c r="G38" s="184">
        <v>5</v>
      </c>
      <c r="H38" s="184">
        <v>5</v>
      </c>
      <c r="I38" s="184"/>
      <c r="J38" s="184"/>
      <c r="K38" s="184"/>
      <c r="L38" s="184"/>
      <c r="M38" s="184"/>
      <c r="N38" s="184"/>
      <c r="O38" s="184"/>
      <c r="P38" s="184"/>
      <c r="Q38" s="184"/>
      <c r="R38" s="184"/>
      <c r="S38" s="184"/>
      <c r="T38" s="184">
        <v>3</v>
      </c>
      <c r="U38" s="184">
        <v>3</v>
      </c>
      <c r="V38" s="184">
        <v>3</v>
      </c>
      <c r="W38" s="184"/>
      <c r="X38" s="184"/>
      <c r="Y38" s="184"/>
      <c r="Z38" s="184"/>
      <c r="AA38" s="184">
        <f t="shared" si="1"/>
        <v>24</v>
      </c>
      <c r="AB38" s="159"/>
      <c r="AC38" s="159">
        <f t="shared" si="2"/>
        <v>24</v>
      </c>
      <c r="AD38" s="160" t="str">
        <f>BGJAM!AD39</f>
        <v>Staf Kurikulum</v>
      </c>
      <c r="AE38" s="162"/>
      <c r="AG38" s="153" t="s">
        <v>317</v>
      </c>
      <c r="AH38" s="155" t="s">
        <v>49</v>
      </c>
    </row>
    <row r="39" spans="1:33" ht="12.75">
      <c r="A39" s="157">
        <v>25</v>
      </c>
      <c r="B39" s="157" t="s">
        <v>67</v>
      </c>
      <c r="C39" s="161" t="s">
        <v>69</v>
      </c>
      <c r="D39" s="203" t="s">
        <v>12</v>
      </c>
      <c r="E39" s="158">
        <f t="shared" si="3"/>
        <v>3</v>
      </c>
      <c r="F39" s="184"/>
      <c r="G39" s="184"/>
      <c r="H39" s="184"/>
      <c r="I39" s="184"/>
      <c r="J39" s="184"/>
      <c r="K39" s="184"/>
      <c r="L39" s="184"/>
      <c r="M39" s="184">
        <v>6</v>
      </c>
      <c r="N39" s="184">
        <v>6</v>
      </c>
      <c r="O39" s="184">
        <v>6</v>
      </c>
      <c r="P39" s="184"/>
      <c r="Q39" s="184"/>
      <c r="R39" s="184"/>
      <c r="S39" s="184"/>
      <c r="T39" s="184"/>
      <c r="U39" s="184"/>
      <c r="V39" s="184"/>
      <c r="W39" s="184"/>
      <c r="X39" s="184"/>
      <c r="Y39" s="184"/>
      <c r="Z39" s="184"/>
      <c r="AA39" s="184">
        <f t="shared" si="1"/>
        <v>18</v>
      </c>
      <c r="AB39" s="159"/>
      <c r="AC39" s="159">
        <f>AA39+AA40</f>
        <v>26</v>
      </c>
      <c r="AD39" s="160" t="str">
        <f>BGJAM!AD40</f>
        <v>Walas XI MIA2</v>
      </c>
      <c r="AE39" s="162" t="s">
        <v>312</v>
      </c>
      <c r="AG39" s="153" t="s">
        <v>317</v>
      </c>
    </row>
    <row r="40" spans="1:31" ht="12.75">
      <c r="A40" s="157"/>
      <c r="B40" s="157"/>
      <c r="C40" s="161"/>
      <c r="D40" s="203" t="s">
        <v>255</v>
      </c>
      <c r="E40" s="158">
        <f t="shared" si="3"/>
        <v>4</v>
      </c>
      <c r="F40" s="184"/>
      <c r="G40" s="184"/>
      <c r="H40" s="184"/>
      <c r="I40" s="184"/>
      <c r="J40" s="184"/>
      <c r="K40" s="184"/>
      <c r="L40" s="184"/>
      <c r="M40" s="184"/>
      <c r="N40" s="184"/>
      <c r="O40" s="184"/>
      <c r="P40" s="184"/>
      <c r="Q40" s="184"/>
      <c r="R40" s="184"/>
      <c r="S40" s="184"/>
      <c r="T40" s="184"/>
      <c r="U40" s="184"/>
      <c r="V40" s="184"/>
      <c r="W40" s="184">
        <v>2</v>
      </c>
      <c r="X40" s="184">
        <v>2</v>
      </c>
      <c r="Y40" s="184">
        <v>2</v>
      </c>
      <c r="Z40" s="184">
        <v>2</v>
      </c>
      <c r="AA40" s="184">
        <f t="shared" si="1"/>
        <v>8</v>
      </c>
      <c r="AB40" s="159"/>
      <c r="AC40" s="159"/>
      <c r="AD40" s="160" t="str">
        <f>BGJAM!AD41</f>
        <v> </v>
      </c>
      <c r="AE40" s="162"/>
    </row>
    <row r="41" spans="1:33" ht="12.75">
      <c r="A41" s="157">
        <v>26</v>
      </c>
      <c r="B41" s="157" t="s">
        <v>68</v>
      </c>
      <c r="C41" s="161" t="s">
        <v>70</v>
      </c>
      <c r="D41" s="203" t="s">
        <v>12</v>
      </c>
      <c r="E41" s="158">
        <f t="shared" si="3"/>
        <v>3</v>
      </c>
      <c r="F41" s="184"/>
      <c r="G41" s="184"/>
      <c r="H41" s="184"/>
      <c r="I41" s="184"/>
      <c r="J41" s="184"/>
      <c r="K41" s="184"/>
      <c r="L41" s="184"/>
      <c r="M41" s="184"/>
      <c r="N41" s="184"/>
      <c r="O41" s="184"/>
      <c r="P41" s="184"/>
      <c r="Q41" s="184"/>
      <c r="R41" s="184"/>
      <c r="S41" s="184"/>
      <c r="T41" s="184">
        <v>5</v>
      </c>
      <c r="U41" s="184">
        <v>5</v>
      </c>
      <c r="V41" s="184">
        <v>5</v>
      </c>
      <c r="W41" s="184"/>
      <c r="X41" s="184"/>
      <c r="Y41" s="184"/>
      <c r="Z41" s="184"/>
      <c r="AA41" s="184">
        <f t="shared" si="1"/>
        <v>15</v>
      </c>
      <c r="AB41" s="159" t="e">
        <f>#REF!</f>
        <v>#REF!</v>
      </c>
      <c r="AC41" s="159" t="e">
        <f t="shared" si="2"/>
        <v>#REF!</v>
      </c>
      <c r="AD41" s="160" t="str">
        <f>BGJAM!AD42</f>
        <v>Waka Sarpras Hum</v>
      </c>
      <c r="AE41" s="162"/>
      <c r="AG41" s="153" t="s">
        <v>317</v>
      </c>
    </row>
    <row r="42" spans="1:33" ht="25.5">
      <c r="A42" s="157">
        <v>27</v>
      </c>
      <c r="B42" s="157" t="s">
        <v>137</v>
      </c>
      <c r="C42" s="161" t="s">
        <v>71</v>
      </c>
      <c r="D42" s="203" t="s">
        <v>12</v>
      </c>
      <c r="E42" s="158">
        <f t="shared" si="3"/>
        <v>3</v>
      </c>
      <c r="F42" s="184">
        <v>6</v>
      </c>
      <c r="G42" s="184">
        <v>6</v>
      </c>
      <c r="H42" s="184">
        <v>6</v>
      </c>
      <c r="I42" s="184"/>
      <c r="J42" s="184"/>
      <c r="K42" s="184"/>
      <c r="L42" s="184"/>
      <c r="M42" s="184"/>
      <c r="N42" s="184"/>
      <c r="O42" s="184"/>
      <c r="P42" s="184"/>
      <c r="Q42" s="184"/>
      <c r="R42" s="184"/>
      <c r="S42" s="184"/>
      <c r="T42" s="184"/>
      <c r="U42" s="184"/>
      <c r="V42" s="184"/>
      <c r="W42" s="184"/>
      <c r="X42" s="184"/>
      <c r="Y42" s="184"/>
      <c r="Z42" s="184"/>
      <c r="AA42" s="184">
        <f t="shared" si="1"/>
        <v>18</v>
      </c>
      <c r="AB42" s="159"/>
      <c r="AC42" s="159">
        <f>AA42+AA43</f>
        <v>26</v>
      </c>
      <c r="AD42" s="160" t="str">
        <f>BGJAM!AD43</f>
        <v>Walas X MIA3/Team Pengembang</v>
      </c>
      <c r="AE42" s="162" t="s">
        <v>312</v>
      </c>
      <c r="AG42" s="153" t="s">
        <v>318</v>
      </c>
    </row>
    <row r="43" spans="1:31" ht="12.75">
      <c r="A43" s="157"/>
      <c r="B43" s="157"/>
      <c r="C43" s="161"/>
      <c r="D43" s="203" t="s">
        <v>255</v>
      </c>
      <c r="E43" s="158">
        <f t="shared" si="3"/>
        <v>4</v>
      </c>
      <c r="F43" s="184"/>
      <c r="G43" s="184"/>
      <c r="H43" s="184"/>
      <c r="I43" s="184">
        <v>2</v>
      </c>
      <c r="J43" s="184">
        <v>2</v>
      </c>
      <c r="K43" s="184">
        <v>2</v>
      </c>
      <c r="L43" s="184">
        <v>2</v>
      </c>
      <c r="M43" s="184"/>
      <c r="N43" s="184"/>
      <c r="O43" s="184"/>
      <c r="P43" s="184"/>
      <c r="Q43" s="184"/>
      <c r="R43" s="184"/>
      <c r="S43" s="184"/>
      <c r="T43" s="184"/>
      <c r="U43" s="184"/>
      <c r="V43" s="184"/>
      <c r="W43" s="184"/>
      <c r="X43" s="184"/>
      <c r="Y43" s="184"/>
      <c r="Z43" s="184"/>
      <c r="AA43" s="184">
        <f t="shared" si="1"/>
        <v>8</v>
      </c>
      <c r="AB43" s="159"/>
      <c r="AC43" s="159"/>
      <c r="AD43" s="160" t="str">
        <f>BGJAM!AD44</f>
        <v> </v>
      </c>
      <c r="AE43" s="162"/>
    </row>
    <row r="44" spans="1:33" ht="12.75">
      <c r="A44" s="166">
        <v>28</v>
      </c>
      <c r="B44" s="157" t="s">
        <v>72</v>
      </c>
      <c r="C44" s="161" t="s">
        <v>73</v>
      </c>
      <c r="D44" s="203" t="s">
        <v>11</v>
      </c>
      <c r="E44" s="158">
        <f t="shared" si="3"/>
        <v>5</v>
      </c>
      <c r="F44" s="184"/>
      <c r="G44" s="184"/>
      <c r="H44" s="184"/>
      <c r="I44" s="184"/>
      <c r="J44" s="184"/>
      <c r="K44" s="184"/>
      <c r="L44" s="184"/>
      <c r="M44" s="184"/>
      <c r="N44" s="184">
        <v>5</v>
      </c>
      <c r="O44" s="184">
        <v>5</v>
      </c>
      <c r="P44" s="184"/>
      <c r="Q44" s="184"/>
      <c r="R44" s="184"/>
      <c r="S44" s="184"/>
      <c r="T44" s="184">
        <v>5</v>
      </c>
      <c r="U44" s="184">
        <v>5</v>
      </c>
      <c r="V44" s="184">
        <v>5</v>
      </c>
      <c r="W44" s="184"/>
      <c r="X44" s="184"/>
      <c r="Y44" s="184"/>
      <c r="Z44" s="184"/>
      <c r="AA44" s="184">
        <f t="shared" si="1"/>
        <v>25</v>
      </c>
      <c r="AB44" s="159"/>
      <c r="AC44" s="159">
        <f t="shared" si="2"/>
        <v>25</v>
      </c>
      <c r="AD44" s="160" t="str">
        <f>BGJAM!AD45</f>
        <v>Walas XII MIA2</v>
      </c>
      <c r="AE44" s="162" t="s">
        <v>312</v>
      </c>
      <c r="AG44" s="153" t="s">
        <v>317</v>
      </c>
    </row>
    <row r="45" spans="1:33" ht="12.75">
      <c r="A45" s="157">
        <v>29</v>
      </c>
      <c r="B45" s="157" t="s">
        <v>74</v>
      </c>
      <c r="C45" s="161" t="s">
        <v>76</v>
      </c>
      <c r="D45" s="203" t="s">
        <v>11</v>
      </c>
      <c r="E45" s="158">
        <f t="shared" si="3"/>
        <v>3</v>
      </c>
      <c r="F45" s="184">
        <v>5</v>
      </c>
      <c r="G45" s="184">
        <v>5</v>
      </c>
      <c r="H45" s="184">
        <v>5</v>
      </c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>
        <f t="shared" si="1"/>
        <v>15</v>
      </c>
      <c r="AB45" s="159"/>
      <c r="AC45" s="159">
        <f>AA45+AA46</f>
        <v>25</v>
      </c>
      <c r="AD45" s="160" t="str">
        <f>BGJAM!AD46</f>
        <v>Walas X MIA2</v>
      </c>
      <c r="AE45" s="162" t="s">
        <v>312</v>
      </c>
      <c r="AG45" s="153" t="s">
        <v>317</v>
      </c>
    </row>
    <row r="46" spans="1:31" ht="12.75">
      <c r="A46" s="157"/>
      <c r="B46" s="157"/>
      <c r="C46" s="161"/>
      <c r="D46" s="203" t="s">
        <v>232</v>
      </c>
      <c r="E46" s="158">
        <f t="shared" si="3"/>
        <v>5</v>
      </c>
      <c r="F46" s="184"/>
      <c r="G46" s="184"/>
      <c r="H46" s="184"/>
      <c r="I46" s="184"/>
      <c r="J46" s="184"/>
      <c r="K46" s="184"/>
      <c r="L46" s="184"/>
      <c r="M46" s="184"/>
      <c r="N46" s="184"/>
      <c r="O46" s="184"/>
      <c r="P46" s="184"/>
      <c r="Q46" s="184"/>
      <c r="R46" s="184">
        <v>2</v>
      </c>
      <c r="S46" s="184">
        <v>2</v>
      </c>
      <c r="T46" s="184">
        <v>2</v>
      </c>
      <c r="U46" s="184">
        <v>2</v>
      </c>
      <c r="V46" s="184">
        <v>2</v>
      </c>
      <c r="W46" s="184"/>
      <c r="X46" s="184"/>
      <c r="Y46" s="184"/>
      <c r="Z46" s="184"/>
      <c r="AA46" s="184">
        <f t="shared" si="1"/>
        <v>10</v>
      </c>
      <c r="AB46" s="159"/>
      <c r="AC46" s="159"/>
      <c r="AD46" s="160" t="str">
        <f>BGJAM!AD47</f>
        <v> </v>
      </c>
      <c r="AE46" s="162"/>
    </row>
    <row r="47" spans="1:33" ht="27" customHeight="1">
      <c r="A47" s="157">
        <v>30</v>
      </c>
      <c r="B47" s="157" t="s">
        <v>75</v>
      </c>
      <c r="C47" s="161" t="s">
        <v>192</v>
      </c>
      <c r="D47" s="203" t="s">
        <v>11</v>
      </c>
      <c r="E47" s="158">
        <f t="shared" si="3"/>
        <v>1</v>
      </c>
      <c r="F47" s="184"/>
      <c r="G47" s="184"/>
      <c r="H47" s="184"/>
      <c r="I47" s="184"/>
      <c r="J47" s="184"/>
      <c r="K47" s="184"/>
      <c r="L47" s="184"/>
      <c r="M47" s="184">
        <v>5</v>
      </c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>
        <f t="shared" si="1"/>
        <v>5</v>
      </c>
      <c r="AB47" s="159" t="e">
        <f>#REF!</f>
        <v>#REF!</v>
      </c>
      <c r="AC47" s="159" t="e">
        <f>AA47+AB47+AA48</f>
        <v>#REF!</v>
      </c>
      <c r="AD47" s="160" t="str">
        <f>BGJAM!AD48</f>
        <v>Krd Lab IPA/As Staf Kur</v>
      </c>
      <c r="AE47" s="162"/>
      <c r="AG47" s="153" t="s">
        <v>317</v>
      </c>
    </row>
    <row r="48" spans="1:31" ht="12.75">
      <c r="A48" s="157"/>
      <c r="B48" s="157"/>
      <c r="C48" s="161"/>
      <c r="D48" s="203" t="s">
        <v>232</v>
      </c>
      <c r="E48" s="158">
        <f t="shared" si="3"/>
        <v>2</v>
      </c>
      <c r="F48" s="184"/>
      <c r="G48" s="184"/>
      <c r="H48" s="184"/>
      <c r="I48" s="184"/>
      <c r="J48" s="184"/>
      <c r="K48" s="184"/>
      <c r="L48" s="184"/>
      <c r="M48" s="184"/>
      <c r="N48" s="184"/>
      <c r="O48" s="184"/>
      <c r="P48" s="184">
        <v>2</v>
      </c>
      <c r="Q48" s="184">
        <v>2</v>
      </c>
      <c r="R48" s="184"/>
      <c r="S48" s="184"/>
      <c r="T48" s="184"/>
      <c r="U48" s="184"/>
      <c r="V48" s="184"/>
      <c r="W48" s="184"/>
      <c r="X48" s="184"/>
      <c r="Y48" s="184"/>
      <c r="Z48" s="184"/>
      <c r="AA48" s="184">
        <f t="shared" si="1"/>
        <v>4</v>
      </c>
      <c r="AB48" s="159"/>
      <c r="AC48" s="159">
        <f t="shared" si="2"/>
        <v>4</v>
      </c>
      <c r="AD48" s="160" t="str">
        <f>BGJAM!AD49</f>
        <v> </v>
      </c>
      <c r="AE48" s="162"/>
    </row>
    <row r="49" spans="1:33" ht="12.75">
      <c r="A49" s="157">
        <v>31</v>
      </c>
      <c r="B49" s="157" t="s">
        <v>77</v>
      </c>
      <c r="C49" s="161" t="s">
        <v>79</v>
      </c>
      <c r="D49" s="203" t="s">
        <v>15</v>
      </c>
      <c r="E49" s="158">
        <f t="shared" si="3"/>
        <v>4</v>
      </c>
      <c r="F49" s="184"/>
      <c r="G49" s="184"/>
      <c r="H49" s="184"/>
      <c r="I49" s="184"/>
      <c r="J49" s="184"/>
      <c r="K49" s="184"/>
      <c r="L49" s="184"/>
      <c r="M49" s="184"/>
      <c r="N49" s="184"/>
      <c r="O49" s="184"/>
      <c r="P49" s="184"/>
      <c r="Q49" s="184"/>
      <c r="R49" s="184"/>
      <c r="S49" s="184"/>
      <c r="T49" s="184"/>
      <c r="U49" s="184"/>
      <c r="V49" s="184"/>
      <c r="W49" s="184">
        <v>6</v>
      </c>
      <c r="X49" s="184">
        <v>6</v>
      </c>
      <c r="Y49" s="184">
        <v>6</v>
      </c>
      <c r="Z49" s="184">
        <v>6</v>
      </c>
      <c r="AA49" s="184">
        <f t="shared" si="1"/>
        <v>24</v>
      </c>
      <c r="AB49" s="159"/>
      <c r="AC49" s="159">
        <f t="shared" si="2"/>
        <v>24</v>
      </c>
      <c r="AD49" s="160" t="str">
        <f>BGJAM!AD50</f>
        <v>Walas XII IIS3</v>
      </c>
      <c r="AE49" s="162" t="s">
        <v>312</v>
      </c>
      <c r="AG49" s="153" t="s">
        <v>317</v>
      </c>
    </row>
    <row r="50" spans="1:34" ht="12.75">
      <c r="A50" s="157">
        <v>32</v>
      </c>
      <c r="B50" s="157" t="s">
        <v>78</v>
      </c>
      <c r="C50" s="161" t="s">
        <v>321</v>
      </c>
      <c r="D50" s="203" t="s">
        <v>15</v>
      </c>
      <c r="E50" s="158">
        <f t="shared" si="3"/>
        <v>7</v>
      </c>
      <c r="F50" s="184"/>
      <c r="G50" s="184"/>
      <c r="H50" s="184"/>
      <c r="I50" s="184"/>
      <c r="J50" s="184"/>
      <c r="K50" s="184"/>
      <c r="L50" s="184"/>
      <c r="M50" s="184">
        <v>2</v>
      </c>
      <c r="N50" s="184">
        <v>2</v>
      </c>
      <c r="O50" s="184">
        <v>2</v>
      </c>
      <c r="P50" s="184">
        <v>5</v>
      </c>
      <c r="Q50" s="184">
        <v>5</v>
      </c>
      <c r="R50" s="184">
        <v>5</v>
      </c>
      <c r="S50" s="184">
        <v>5</v>
      </c>
      <c r="T50" s="184"/>
      <c r="U50" s="184"/>
      <c r="V50" s="184"/>
      <c r="W50" s="184"/>
      <c r="X50" s="184"/>
      <c r="Y50" s="184"/>
      <c r="Z50" s="184"/>
      <c r="AA50" s="184">
        <f t="shared" si="1"/>
        <v>26</v>
      </c>
      <c r="AB50" s="159"/>
      <c r="AC50" s="159">
        <f>AA50+AB50</f>
        <v>26</v>
      </c>
      <c r="AD50" s="160" t="str">
        <f>BGJAM!AD51</f>
        <v>Walas XI IIS3</v>
      </c>
      <c r="AE50" s="162" t="s">
        <v>312</v>
      </c>
      <c r="AG50" s="153" t="s">
        <v>317</v>
      </c>
      <c r="AH50" s="155" t="s">
        <v>49</v>
      </c>
    </row>
    <row r="51" spans="1:33" ht="12.75">
      <c r="A51" s="157">
        <v>33</v>
      </c>
      <c r="B51" s="157" t="s">
        <v>80</v>
      </c>
      <c r="C51" s="161" t="s">
        <v>81</v>
      </c>
      <c r="D51" s="203" t="s">
        <v>15</v>
      </c>
      <c r="E51" s="158">
        <f t="shared" si="3"/>
        <v>4</v>
      </c>
      <c r="F51" s="184"/>
      <c r="G51" s="184"/>
      <c r="H51" s="184"/>
      <c r="I51" s="184">
        <v>5</v>
      </c>
      <c r="J51" s="184">
        <v>5</v>
      </c>
      <c r="K51" s="184">
        <v>5</v>
      </c>
      <c r="L51" s="184">
        <v>5</v>
      </c>
      <c r="M51" s="184"/>
      <c r="N51" s="184"/>
      <c r="O51" s="184"/>
      <c r="P51" s="184"/>
      <c r="Q51" s="184"/>
      <c r="R51" s="184"/>
      <c r="S51" s="184"/>
      <c r="T51" s="184"/>
      <c r="U51" s="184"/>
      <c r="V51" s="184"/>
      <c r="W51" s="184"/>
      <c r="X51" s="184"/>
      <c r="Y51" s="184"/>
      <c r="Z51" s="184"/>
      <c r="AA51" s="184">
        <f t="shared" si="1"/>
        <v>20</v>
      </c>
      <c r="AB51" s="159"/>
      <c r="AC51" s="159">
        <f>AA51+AB51+AA52</f>
        <v>26</v>
      </c>
      <c r="AD51" s="160" t="str">
        <f>BGJAM!AD53</f>
        <v>Staf Humas</v>
      </c>
      <c r="AE51" s="162"/>
      <c r="AG51" s="153" t="s">
        <v>318</v>
      </c>
    </row>
    <row r="52" spans="1:31" ht="24">
      <c r="A52" s="157"/>
      <c r="B52" s="157"/>
      <c r="C52" s="161"/>
      <c r="D52" s="203" t="s">
        <v>268</v>
      </c>
      <c r="E52" s="158">
        <f t="shared" si="3"/>
        <v>3</v>
      </c>
      <c r="F52" s="184">
        <v>2</v>
      </c>
      <c r="G52" s="184">
        <v>2</v>
      </c>
      <c r="H52" s="184">
        <v>2</v>
      </c>
      <c r="I52" s="184"/>
      <c r="J52" s="184"/>
      <c r="K52" s="184"/>
      <c r="L52" s="184"/>
      <c r="M52" s="184"/>
      <c r="N52" s="184"/>
      <c r="O52" s="184"/>
      <c r="P52" s="184"/>
      <c r="Q52" s="184"/>
      <c r="R52" s="184"/>
      <c r="S52" s="184"/>
      <c r="T52" s="184"/>
      <c r="U52" s="184"/>
      <c r="V52" s="184"/>
      <c r="W52" s="184"/>
      <c r="X52" s="184"/>
      <c r="Y52" s="184"/>
      <c r="Z52" s="184"/>
      <c r="AA52" s="184">
        <f t="shared" si="1"/>
        <v>6</v>
      </c>
      <c r="AB52" s="159"/>
      <c r="AC52" s="159"/>
      <c r="AD52" s="160" t="str">
        <f>BGJAM!AD54</f>
        <v> </v>
      </c>
      <c r="AE52" s="162"/>
    </row>
    <row r="53" spans="1:33" ht="12.75">
      <c r="A53" s="157">
        <v>34</v>
      </c>
      <c r="B53" s="157" t="s">
        <v>83</v>
      </c>
      <c r="C53" s="161" t="s">
        <v>84</v>
      </c>
      <c r="D53" s="203" t="s">
        <v>14</v>
      </c>
      <c r="E53" s="158">
        <f t="shared" si="3"/>
        <v>6</v>
      </c>
      <c r="F53" s="184"/>
      <c r="G53" s="184"/>
      <c r="H53" s="184"/>
      <c r="I53" s="184">
        <v>4</v>
      </c>
      <c r="J53" s="184">
        <v>4</v>
      </c>
      <c r="K53" s="184"/>
      <c r="L53" s="184"/>
      <c r="M53" s="184"/>
      <c r="N53" s="184"/>
      <c r="O53" s="184"/>
      <c r="P53" s="184"/>
      <c r="Q53" s="184"/>
      <c r="R53" s="184"/>
      <c r="S53" s="184"/>
      <c r="T53" s="184"/>
      <c r="U53" s="184"/>
      <c r="V53" s="184"/>
      <c r="W53" s="184">
        <v>4</v>
      </c>
      <c r="X53" s="184">
        <v>4</v>
      </c>
      <c r="Y53" s="184">
        <v>4</v>
      </c>
      <c r="Z53" s="184">
        <v>4</v>
      </c>
      <c r="AA53" s="184">
        <f t="shared" si="1"/>
        <v>24</v>
      </c>
      <c r="AB53" s="159"/>
      <c r="AC53" s="159">
        <f t="shared" si="2"/>
        <v>24</v>
      </c>
      <c r="AD53" s="160" t="str">
        <f>BGJAM!AD55</f>
        <v>Walas X IIS1</v>
      </c>
      <c r="AE53" s="162" t="s">
        <v>312</v>
      </c>
      <c r="AG53" s="153" t="s">
        <v>317</v>
      </c>
    </row>
    <row r="54" spans="1:34" ht="12.75">
      <c r="A54" s="157">
        <v>35</v>
      </c>
      <c r="B54" s="157" t="s">
        <v>85</v>
      </c>
      <c r="C54" s="161" t="s">
        <v>322</v>
      </c>
      <c r="D54" s="203" t="s">
        <v>14</v>
      </c>
      <c r="E54" s="158">
        <f t="shared" si="3"/>
        <v>6</v>
      </c>
      <c r="F54" s="208"/>
      <c r="G54" s="207"/>
      <c r="H54" s="207"/>
      <c r="I54" s="207"/>
      <c r="J54" s="207"/>
      <c r="K54" s="207">
        <v>4</v>
      </c>
      <c r="L54" s="207">
        <v>4</v>
      </c>
      <c r="M54" s="184"/>
      <c r="N54" s="184"/>
      <c r="O54" s="184"/>
      <c r="P54" s="184">
        <v>4</v>
      </c>
      <c r="Q54" s="184">
        <v>4</v>
      </c>
      <c r="R54" s="184">
        <v>4</v>
      </c>
      <c r="S54" s="184">
        <v>4</v>
      </c>
      <c r="T54" s="184"/>
      <c r="U54" s="184"/>
      <c r="V54" s="184"/>
      <c r="W54" s="184"/>
      <c r="X54" s="184"/>
      <c r="Y54" s="184"/>
      <c r="Z54" s="184"/>
      <c r="AA54" s="184">
        <f t="shared" si="1"/>
        <v>24</v>
      </c>
      <c r="AB54" s="159"/>
      <c r="AC54" s="159">
        <f t="shared" si="2"/>
        <v>24</v>
      </c>
      <c r="AD54" s="160" t="str">
        <f>BGJAM!AD56</f>
        <v>Staf Kurikulum</v>
      </c>
      <c r="AE54" s="162"/>
      <c r="AG54" s="153" t="s">
        <v>318</v>
      </c>
      <c r="AH54" s="155" t="s">
        <v>49</v>
      </c>
    </row>
    <row r="55" spans="1:33" ht="24" customHeight="1">
      <c r="A55" s="157">
        <v>36</v>
      </c>
      <c r="B55" s="157" t="s">
        <v>86</v>
      </c>
      <c r="C55" s="161" t="s">
        <v>89</v>
      </c>
      <c r="D55" s="203" t="s">
        <v>16</v>
      </c>
      <c r="E55" s="158">
        <f t="shared" si="3"/>
        <v>4</v>
      </c>
      <c r="F55" s="184"/>
      <c r="G55" s="184"/>
      <c r="H55" s="184"/>
      <c r="I55" s="184"/>
      <c r="J55" s="184"/>
      <c r="K55" s="184"/>
      <c r="L55" s="184"/>
      <c r="M55" s="184"/>
      <c r="N55" s="184"/>
      <c r="O55" s="184"/>
      <c r="P55" s="184">
        <v>4</v>
      </c>
      <c r="Q55" s="184">
        <v>4</v>
      </c>
      <c r="R55" s="184">
        <v>4</v>
      </c>
      <c r="S55" s="184">
        <v>4</v>
      </c>
      <c r="T55" s="184"/>
      <c r="U55" s="184"/>
      <c r="V55" s="184"/>
      <c r="W55" s="184"/>
      <c r="X55" s="184"/>
      <c r="Y55" s="184"/>
      <c r="Z55" s="184"/>
      <c r="AA55" s="184">
        <f t="shared" si="1"/>
        <v>16</v>
      </c>
      <c r="AB55" s="159" t="e">
        <f>#REF!</f>
        <v>#REF!</v>
      </c>
      <c r="AC55" s="159" t="e">
        <f t="shared" si="2"/>
        <v>#REF!</v>
      </c>
      <c r="AD55" s="160" t="str">
        <f>BGJAM!AD57</f>
        <v>Waka Kesiswaan</v>
      </c>
      <c r="AE55" s="162"/>
      <c r="AG55" s="153" t="s">
        <v>317</v>
      </c>
    </row>
    <row r="56" spans="1:33" ht="12.75">
      <c r="A56" s="157">
        <v>37</v>
      </c>
      <c r="B56" s="157" t="s">
        <v>88</v>
      </c>
      <c r="C56" s="161" t="s">
        <v>87</v>
      </c>
      <c r="D56" s="203" t="s">
        <v>16</v>
      </c>
      <c r="E56" s="158">
        <f t="shared" si="3"/>
        <v>8</v>
      </c>
      <c r="F56" s="184"/>
      <c r="G56" s="184"/>
      <c r="H56" s="184"/>
      <c r="I56" s="207">
        <v>3</v>
      </c>
      <c r="J56" s="207">
        <v>3</v>
      </c>
      <c r="K56" s="207">
        <v>3</v>
      </c>
      <c r="L56" s="207">
        <v>3</v>
      </c>
      <c r="M56" s="207"/>
      <c r="N56" s="207"/>
      <c r="O56" s="184"/>
      <c r="P56" s="184"/>
      <c r="Q56" s="184"/>
      <c r="R56" s="184"/>
      <c r="S56" s="184"/>
      <c r="T56" s="184"/>
      <c r="U56" s="184"/>
      <c r="V56" s="184"/>
      <c r="W56" s="184">
        <v>4</v>
      </c>
      <c r="X56" s="184">
        <v>4</v>
      </c>
      <c r="Y56" s="184">
        <v>4</v>
      </c>
      <c r="Z56" s="184">
        <v>4</v>
      </c>
      <c r="AA56" s="184">
        <f t="shared" si="1"/>
        <v>28</v>
      </c>
      <c r="AB56" s="159"/>
      <c r="AC56" s="159">
        <f t="shared" si="2"/>
        <v>28</v>
      </c>
      <c r="AD56" s="160" t="str">
        <f>BGJAM!AD58</f>
        <v>Staf Humas</v>
      </c>
      <c r="AE56" s="162"/>
      <c r="AG56" s="153" t="s">
        <v>317</v>
      </c>
    </row>
    <row r="57" spans="1:33" ht="25.5">
      <c r="A57" s="157">
        <v>38</v>
      </c>
      <c r="B57" s="157" t="s">
        <v>90</v>
      </c>
      <c r="C57" s="161" t="s">
        <v>91</v>
      </c>
      <c r="D57" s="203" t="s">
        <v>92</v>
      </c>
      <c r="E57" s="158">
        <f t="shared" si="3"/>
        <v>12</v>
      </c>
      <c r="F57" s="184"/>
      <c r="G57" s="184"/>
      <c r="H57" s="184"/>
      <c r="I57" s="184"/>
      <c r="J57" s="184"/>
      <c r="K57" s="184"/>
      <c r="L57" s="184"/>
      <c r="M57" s="184">
        <v>2</v>
      </c>
      <c r="N57" s="184">
        <v>2</v>
      </c>
      <c r="O57" s="184">
        <v>2</v>
      </c>
      <c r="P57" s="184"/>
      <c r="Q57" s="184"/>
      <c r="R57" s="184">
        <v>2</v>
      </c>
      <c r="S57" s="184">
        <v>2</v>
      </c>
      <c r="T57" s="184">
        <v>2</v>
      </c>
      <c r="U57" s="184">
        <v>2</v>
      </c>
      <c r="V57" s="184">
        <v>2</v>
      </c>
      <c r="W57" s="184">
        <v>2</v>
      </c>
      <c r="X57" s="184">
        <v>2</v>
      </c>
      <c r="Y57" s="184">
        <v>2</v>
      </c>
      <c r="Z57" s="184">
        <v>2</v>
      </c>
      <c r="AA57" s="184">
        <f t="shared" si="1"/>
        <v>24</v>
      </c>
      <c r="AB57" s="159"/>
      <c r="AC57" s="159">
        <f t="shared" si="2"/>
        <v>24</v>
      </c>
      <c r="AD57" s="160" t="str">
        <f>BGJAM!AD59</f>
        <v>Walas XII IIS2/Team Pengembang</v>
      </c>
      <c r="AE57" s="162" t="s">
        <v>312</v>
      </c>
      <c r="AG57" s="153" t="s">
        <v>318</v>
      </c>
    </row>
    <row r="58" spans="1:33" ht="12.75">
      <c r="A58" s="157">
        <v>39</v>
      </c>
      <c r="B58" s="157" t="s">
        <v>93</v>
      </c>
      <c r="C58" s="161" t="s">
        <v>184</v>
      </c>
      <c r="D58" s="203" t="s">
        <v>92</v>
      </c>
      <c r="E58" s="158">
        <f t="shared" si="3"/>
        <v>9</v>
      </c>
      <c r="F58" s="184">
        <v>2</v>
      </c>
      <c r="G58" s="184">
        <v>2</v>
      </c>
      <c r="H58" s="184">
        <v>2</v>
      </c>
      <c r="I58" s="184">
        <v>2</v>
      </c>
      <c r="J58" s="184">
        <v>2</v>
      </c>
      <c r="K58" s="184">
        <v>2</v>
      </c>
      <c r="L58" s="184">
        <v>2</v>
      </c>
      <c r="M58" s="184"/>
      <c r="N58" s="184"/>
      <c r="O58" s="184"/>
      <c r="P58" s="184">
        <v>2</v>
      </c>
      <c r="Q58" s="184">
        <v>2</v>
      </c>
      <c r="R58" s="184"/>
      <c r="S58" s="184"/>
      <c r="T58" s="184"/>
      <c r="U58" s="184"/>
      <c r="V58" s="184"/>
      <c r="W58" s="184"/>
      <c r="X58" s="184"/>
      <c r="Y58" s="184"/>
      <c r="Z58" s="184"/>
      <c r="AA58" s="184">
        <f t="shared" si="1"/>
        <v>18</v>
      </c>
      <c r="AB58" s="159"/>
      <c r="AC58" s="159">
        <f t="shared" si="2"/>
        <v>18</v>
      </c>
      <c r="AD58" s="160" t="str">
        <f>BGJAM!AD60</f>
        <v>Asisten Staf humas</v>
      </c>
      <c r="AE58" s="162" t="s">
        <v>312</v>
      </c>
      <c r="AG58" s="153" t="s">
        <v>318</v>
      </c>
    </row>
    <row r="59" spans="1:33" ht="12.75">
      <c r="A59" s="157">
        <v>40</v>
      </c>
      <c r="B59" s="157" t="s">
        <v>95</v>
      </c>
      <c r="C59" s="161" t="s">
        <v>96</v>
      </c>
      <c r="D59" s="203" t="s">
        <v>97</v>
      </c>
      <c r="E59" s="158">
        <f t="shared" si="3"/>
        <v>7</v>
      </c>
      <c r="F59" s="184"/>
      <c r="G59" s="184"/>
      <c r="H59" s="184"/>
      <c r="I59" s="184"/>
      <c r="J59" s="184"/>
      <c r="K59" s="184"/>
      <c r="L59" s="184"/>
      <c r="M59" s="184"/>
      <c r="N59" s="184"/>
      <c r="O59" s="184"/>
      <c r="P59" s="209">
        <v>1</v>
      </c>
      <c r="Q59" s="209">
        <v>1</v>
      </c>
      <c r="R59" s="209">
        <v>1</v>
      </c>
      <c r="S59" s="209">
        <v>1</v>
      </c>
      <c r="T59" s="210">
        <v>1</v>
      </c>
      <c r="U59" s="210">
        <v>1</v>
      </c>
      <c r="V59" s="210">
        <v>1</v>
      </c>
      <c r="W59" s="184"/>
      <c r="X59" s="184"/>
      <c r="Y59" s="184"/>
      <c r="Z59" s="184"/>
      <c r="AA59" s="184">
        <v>24</v>
      </c>
      <c r="AB59" s="159"/>
      <c r="AC59" s="159">
        <f t="shared" si="2"/>
        <v>24</v>
      </c>
      <c r="AD59" s="160" t="str">
        <f>BGJAM!AD61</f>
        <v>Koordinator BK</v>
      </c>
      <c r="AE59" s="162"/>
      <c r="AG59" s="153" t="s">
        <v>317</v>
      </c>
    </row>
    <row r="60" spans="1:33" ht="12.75">
      <c r="A60" s="157">
        <v>41</v>
      </c>
      <c r="B60" s="157" t="s">
        <v>98</v>
      </c>
      <c r="C60" s="161" t="s">
        <v>100</v>
      </c>
      <c r="D60" s="203" t="s">
        <v>94</v>
      </c>
      <c r="E60" s="158">
        <f t="shared" si="3"/>
        <v>7</v>
      </c>
      <c r="F60" s="184">
        <v>1</v>
      </c>
      <c r="G60" s="184">
        <v>1</v>
      </c>
      <c r="H60" s="184">
        <v>1</v>
      </c>
      <c r="I60" s="184"/>
      <c r="J60" s="184"/>
      <c r="K60" s="184"/>
      <c r="L60" s="184"/>
      <c r="M60" s="184"/>
      <c r="N60" s="184"/>
      <c r="O60" s="184"/>
      <c r="P60" s="184"/>
      <c r="Q60" s="184"/>
      <c r="R60" s="184"/>
      <c r="S60" s="184"/>
      <c r="T60" s="184"/>
      <c r="U60" s="184"/>
      <c r="V60" s="184"/>
      <c r="W60" s="209">
        <v>1</v>
      </c>
      <c r="X60" s="209">
        <v>1</v>
      </c>
      <c r="Y60" s="209">
        <v>1</v>
      </c>
      <c r="Z60" s="209">
        <v>1</v>
      </c>
      <c r="AA60" s="184">
        <v>24</v>
      </c>
      <c r="AB60" s="159"/>
      <c r="AC60" s="159">
        <f t="shared" si="2"/>
        <v>24</v>
      </c>
      <c r="AD60" s="160" t="str">
        <f>BGJAM!AD62</f>
        <v> </v>
      </c>
      <c r="AE60" s="162"/>
      <c r="AG60" s="153" t="s">
        <v>317</v>
      </c>
    </row>
    <row r="61" spans="1:33" ht="12.75">
      <c r="A61" s="157">
        <v>42</v>
      </c>
      <c r="B61" s="157" t="s">
        <v>99</v>
      </c>
      <c r="C61" s="161" t="s">
        <v>101</v>
      </c>
      <c r="D61" s="203" t="s">
        <v>94</v>
      </c>
      <c r="E61" s="158">
        <f t="shared" si="3"/>
        <v>7</v>
      </c>
      <c r="F61" s="184"/>
      <c r="G61" s="184"/>
      <c r="H61" s="184"/>
      <c r="I61" s="209">
        <v>1</v>
      </c>
      <c r="J61" s="209">
        <v>1</v>
      </c>
      <c r="K61" s="209">
        <v>1</v>
      </c>
      <c r="L61" s="209">
        <v>1</v>
      </c>
      <c r="M61" s="211">
        <v>1</v>
      </c>
      <c r="N61" s="211">
        <v>1</v>
      </c>
      <c r="O61" s="211">
        <v>1</v>
      </c>
      <c r="P61" s="184"/>
      <c r="Q61" s="184"/>
      <c r="R61" s="184"/>
      <c r="S61" s="184"/>
      <c r="T61" s="184"/>
      <c r="U61" s="184"/>
      <c r="V61" s="184"/>
      <c r="W61" s="184"/>
      <c r="X61" s="184"/>
      <c r="Y61" s="184"/>
      <c r="Z61" s="184"/>
      <c r="AA61" s="184">
        <v>24</v>
      </c>
      <c r="AB61" s="159"/>
      <c r="AC61" s="159">
        <f t="shared" si="2"/>
        <v>24</v>
      </c>
      <c r="AD61" s="160" t="str">
        <f>BGJAM!AD63</f>
        <v> </v>
      </c>
      <c r="AE61" s="162"/>
      <c r="AG61" s="153" t="s">
        <v>317</v>
      </c>
    </row>
    <row r="62" spans="1:33" ht="12.75">
      <c r="A62" s="157">
        <v>43</v>
      </c>
      <c r="B62" s="157" t="s">
        <v>107</v>
      </c>
      <c r="C62" s="161" t="s">
        <v>102</v>
      </c>
      <c r="D62" s="203" t="s">
        <v>103</v>
      </c>
      <c r="E62" s="158"/>
      <c r="F62" s="184"/>
      <c r="G62" s="184"/>
      <c r="H62" s="184"/>
      <c r="I62" s="184">
        <v>2</v>
      </c>
      <c r="J62" s="184">
        <v>2</v>
      </c>
      <c r="K62" s="184">
        <v>2</v>
      </c>
      <c r="L62" s="184">
        <v>2</v>
      </c>
      <c r="M62" s="184"/>
      <c r="N62" s="184"/>
      <c r="O62" s="184"/>
      <c r="P62" s="184">
        <v>2</v>
      </c>
      <c r="Q62" s="184">
        <v>2</v>
      </c>
      <c r="R62" s="184">
        <v>2</v>
      </c>
      <c r="S62" s="184">
        <v>2</v>
      </c>
      <c r="T62" s="184"/>
      <c r="U62" s="184"/>
      <c r="V62" s="184"/>
      <c r="W62" s="184">
        <v>2</v>
      </c>
      <c r="X62" s="184">
        <v>2</v>
      </c>
      <c r="Y62" s="184">
        <v>2</v>
      </c>
      <c r="Z62" s="184">
        <v>2</v>
      </c>
      <c r="AA62" s="184">
        <f t="shared" si="1"/>
        <v>24</v>
      </c>
      <c r="AB62" s="159"/>
      <c r="AC62" s="159">
        <f t="shared" si="2"/>
        <v>24</v>
      </c>
      <c r="AD62" s="160" t="str">
        <f>BGJAM!AD64</f>
        <v>Walas X IIS3</v>
      </c>
      <c r="AE62" s="162" t="s">
        <v>312</v>
      </c>
      <c r="AG62" s="153" t="s">
        <v>317</v>
      </c>
    </row>
    <row r="63" spans="1:35" ht="12.75">
      <c r="A63" s="157"/>
      <c r="B63" s="157"/>
      <c r="C63" s="163"/>
      <c r="D63" s="204" t="s">
        <v>3</v>
      </c>
      <c r="E63" s="159"/>
      <c r="F63" s="215">
        <f aca="true" t="shared" si="4" ref="F63:L63">SUM(F8:F62)-F12</f>
        <v>44</v>
      </c>
      <c r="G63" s="215">
        <f t="shared" si="4"/>
        <v>44</v>
      </c>
      <c r="H63" s="215">
        <f t="shared" si="4"/>
        <v>44</v>
      </c>
      <c r="I63" s="215">
        <f t="shared" si="4"/>
        <v>44</v>
      </c>
      <c r="J63" s="215">
        <f t="shared" si="4"/>
        <v>44</v>
      </c>
      <c r="K63" s="215">
        <f t="shared" si="4"/>
        <v>44</v>
      </c>
      <c r="L63" s="215">
        <f t="shared" si="4"/>
        <v>44</v>
      </c>
      <c r="M63" s="215">
        <f>SUM(M8:M62)-M12-SUM(M59:M61)</f>
        <v>44</v>
      </c>
      <c r="N63" s="215">
        <f>SUM(N8:N62)-N12-SUM(N59:N61)</f>
        <v>44</v>
      </c>
      <c r="O63" s="215">
        <f>SUM(O8:O62)-O12-SUM(O59:O61)</f>
        <v>44</v>
      </c>
      <c r="P63" s="215">
        <f>SUM(P8:P62)-P12</f>
        <v>44</v>
      </c>
      <c r="Q63" s="215">
        <f>SUM(Q8:Q62)-Q12</f>
        <v>44</v>
      </c>
      <c r="R63" s="215">
        <f>SUM(R8:R62)-R12</f>
        <v>44</v>
      </c>
      <c r="S63" s="215">
        <f>SUM(S8:S62)-S12</f>
        <v>44</v>
      </c>
      <c r="T63" s="215">
        <f>SUM(T8:T62)-T12-SUM(T59:T61)</f>
        <v>44</v>
      </c>
      <c r="U63" s="215">
        <f>SUM(U8:U62)-U12-SUM(U59:U61)</f>
        <v>44</v>
      </c>
      <c r="V63" s="215">
        <f>SUM(V8:V62)-V12-SUM(V59:V61)</f>
        <v>44</v>
      </c>
      <c r="W63" s="215">
        <f>SUM(W8:W62)-W12</f>
        <v>44</v>
      </c>
      <c r="X63" s="215">
        <f>SUM(X8:X62)-X12</f>
        <v>44</v>
      </c>
      <c r="Y63" s="215">
        <f>SUM(Y8:Y62)-Y12</f>
        <v>44</v>
      </c>
      <c r="Z63" s="215">
        <f>SUM(Z8:Z62)-Z12</f>
        <v>44</v>
      </c>
      <c r="AA63" s="215"/>
      <c r="AB63" s="159"/>
      <c r="AC63" s="159"/>
      <c r="AD63" s="159"/>
      <c r="AE63" s="162"/>
      <c r="AG63" s="153">
        <f>COUNTIF(AG8:AG62,"L")</f>
        <v>15</v>
      </c>
      <c r="AH63" s="153">
        <f>COUNTIF(AH8:AH62,"S2")</f>
        <v>6</v>
      </c>
      <c r="AI63" s="153">
        <f>COUNTIF(AI8:AI62,"GTT")</f>
        <v>5</v>
      </c>
    </row>
    <row r="64" spans="30:33" ht="12.75">
      <c r="AD64" s="171"/>
      <c r="AG64" s="153">
        <f>COUNTIF(AG8:AG62,"P")</f>
        <v>28</v>
      </c>
    </row>
    <row r="65" spans="3:31" ht="15.75">
      <c r="C65" s="187" t="s">
        <v>341</v>
      </c>
      <c r="E65" s="189"/>
      <c r="T65" s="214" t="s">
        <v>338</v>
      </c>
      <c r="AB65" s="189"/>
      <c r="AD65" s="171"/>
      <c r="AE65" s="155">
        <f>COUNTIF(AE8:AF62,"Piket")</f>
        <v>18</v>
      </c>
    </row>
    <row r="66" spans="3:28" ht="15.75">
      <c r="C66" s="187"/>
      <c r="E66" s="189"/>
      <c r="AB66" s="189"/>
    </row>
    <row r="67" spans="3:33" ht="6" customHeight="1">
      <c r="C67" s="187"/>
      <c r="E67" s="189"/>
      <c r="AB67" s="189"/>
      <c r="AG67" s="153">
        <f>COUNTIF(AG8:AG62,"P")</f>
        <v>28</v>
      </c>
    </row>
    <row r="68" spans="3:28" ht="15.75">
      <c r="C68" s="187"/>
      <c r="E68" s="189"/>
      <c r="AB68" s="189"/>
    </row>
    <row r="69" spans="3:28" ht="15.75">
      <c r="C69" s="185" t="s">
        <v>342</v>
      </c>
      <c r="E69" s="189"/>
      <c r="T69" s="214" t="s">
        <v>319</v>
      </c>
      <c r="AB69" s="189"/>
    </row>
    <row r="70" spans="3:28" ht="15.75">
      <c r="C70" s="190" t="s">
        <v>340</v>
      </c>
      <c r="E70" s="189"/>
      <c r="T70" s="214" t="s">
        <v>339</v>
      </c>
      <c r="AB70" s="189"/>
    </row>
    <row r="71" ht="15">
      <c r="C71" s="186"/>
    </row>
    <row r="76" spans="1:30" ht="12.75">
      <c r="A76" s="157">
        <v>1</v>
      </c>
      <c r="B76" s="157" t="s">
        <v>264</v>
      </c>
      <c r="C76" s="161" t="s">
        <v>260</v>
      </c>
      <c r="D76" s="202" t="s">
        <v>10</v>
      </c>
      <c r="E76" s="158">
        <f aca="true" t="shared" si="5" ref="E76:E97">COUNT(F76:Z76)</f>
        <v>3</v>
      </c>
      <c r="F76" s="184"/>
      <c r="G76" s="184"/>
      <c r="H76" s="184"/>
      <c r="I76" s="184"/>
      <c r="J76" s="184"/>
      <c r="K76" s="184"/>
      <c r="L76" s="184"/>
      <c r="M76" s="184"/>
      <c r="N76" s="184"/>
      <c r="O76" s="184"/>
      <c r="P76" s="184"/>
      <c r="Q76" s="184"/>
      <c r="R76" s="184"/>
      <c r="S76" s="184"/>
      <c r="T76" s="184">
        <v>2</v>
      </c>
      <c r="U76" s="184">
        <v>2</v>
      </c>
      <c r="V76" s="184">
        <v>2</v>
      </c>
      <c r="W76" s="184"/>
      <c r="X76" s="184"/>
      <c r="Y76" s="184"/>
      <c r="Z76" s="184"/>
      <c r="AA76" s="184">
        <f>SUM(F76:Z76)</f>
        <v>6</v>
      </c>
      <c r="AB76" s="159" t="e">
        <f>#REF!</f>
        <v>#REF!</v>
      </c>
      <c r="AC76" s="159" t="e">
        <f>AA76+AB76</f>
        <v>#REF!</v>
      </c>
      <c r="AD76" s="160" t="str">
        <f>BGJAM!AD78</f>
        <v>Walas XII IIS4</v>
      </c>
    </row>
    <row r="77" spans="1:30" ht="12.75">
      <c r="A77" s="157">
        <v>2</v>
      </c>
      <c r="B77" s="157" t="s">
        <v>257</v>
      </c>
      <c r="C77" s="161" t="s">
        <v>33</v>
      </c>
      <c r="D77" s="203" t="s">
        <v>34</v>
      </c>
      <c r="E77" s="158">
        <f t="shared" si="5"/>
        <v>8</v>
      </c>
      <c r="F77" s="184"/>
      <c r="G77" s="184"/>
      <c r="H77" s="184"/>
      <c r="I77" s="184"/>
      <c r="J77" s="184"/>
      <c r="K77" s="184"/>
      <c r="L77" s="184"/>
      <c r="M77" s="184"/>
      <c r="N77" s="184"/>
      <c r="O77" s="184"/>
      <c r="P77" s="184"/>
      <c r="Q77" s="184"/>
      <c r="R77" s="184"/>
      <c r="S77" s="184">
        <v>3</v>
      </c>
      <c r="T77" s="184">
        <v>3</v>
      </c>
      <c r="U77" s="184">
        <v>3</v>
      </c>
      <c r="V77" s="184">
        <v>3</v>
      </c>
      <c r="W77" s="184">
        <v>3</v>
      </c>
      <c r="X77" s="184">
        <v>3</v>
      </c>
      <c r="Y77" s="184">
        <v>3</v>
      </c>
      <c r="Z77" s="184">
        <v>3</v>
      </c>
      <c r="AA77" s="184">
        <f>SUM(F77:Z77)</f>
        <v>24</v>
      </c>
      <c r="AB77" s="159"/>
      <c r="AC77" s="159">
        <f aca="true" t="shared" si="6" ref="AC77:AC87">AA77+AB77</f>
        <v>24</v>
      </c>
      <c r="AD77" s="160" t="str">
        <f>BGJAM!AD79</f>
        <v>Walas XII IIS3</v>
      </c>
    </row>
    <row r="78" spans="1:30" ht="25.5">
      <c r="A78" s="157">
        <v>3</v>
      </c>
      <c r="B78" s="157" t="s">
        <v>258</v>
      </c>
      <c r="C78" s="161" t="s">
        <v>36</v>
      </c>
      <c r="D78" s="203" t="s">
        <v>34</v>
      </c>
      <c r="E78" s="158">
        <f t="shared" si="5"/>
        <v>8</v>
      </c>
      <c r="F78" s="184"/>
      <c r="G78" s="184"/>
      <c r="H78" s="184"/>
      <c r="I78" s="184"/>
      <c r="J78" s="184"/>
      <c r="K78" s="184">
        <v>3</v>
      </c>
      <c r="L78" s="184">
        <v>3</v>
      </c>
      <c r="M78" s="184">
        <v>3</v>
      </c>
      <c r="N78" s="184">
        <v>3</v>
      </c>
      <c r="O78" s="184">
        <v>3</v>
      </c>
      <c r="P78" s="184">
        <v>3</v>
      </c>
      <c r="Q78" s="184">
        <v>3</v>
      </c>
      <c r="R78" s="184">
        <v>3</v>
      </c>
      <c r="S78" s="184"/>
      <c r="T78" s="184"/>
      <c r="U78" s="184"/>
      <c r="V78" s="184"/>
      <c r="W78" s="184"/>
      <c r="X78" s="184"/>
      <c r="Y78" s="184"/>
      <c r="Z78" s="184"/>
      <c r="AA78" s="184">
        <f>SUM(F78:Z78)</f>
        <v>24</v>
      </c>
      <c r="AB78" s="159"/>
      <c r="AC78" s="159">
        <f t="shared" si="6"/>
        <v>24</v>
      </c>
      <c r="AD78" s="160" t="str">
        <f>BGJAM!AD80</f>
        <v>Walas XII IIS2/Team Pengembang</v>
      </c>
    </row>
    <row r="79" spans="1:30" ht="12.75">
      <c r="A79" s="157">
        <v>4</v>
      </c>
      <c r="B79" s="157" t="s">
        <v>259</v>
      </c>
      <c r="C79" s="161" t="s">
        <v>35</v>
      </c>
      <c r="D79" s="203" t="s">
        <v>34</v>
      </c>
      <c r="E79" s="158">
        <f t="shared" si="5"/>
        <v>5</v>
      </c>
      <c r="F79" s="184">
        <v>3</v>
      </c>
      <c r="G79" s="184">
        <v>3</v>
      </c>
      <c r="H79" s="184">
        <v>3</v>
      </c>
      <c r="I79" s="184">
        <v>3</v>
      </c>
      <c r="J79" s="184">
        <v>3</v>
      </c>
      <c r="K79" s="184"/>
      <c r="L79" s="184"/>
      <c r="M79" s="184"/>
      <c r="N79" s="184"/>
      <c r="O79" s="184"/>
      <c r="P79" s="184"/>
      <c r="Q79" s="184"/>
      <c r="R79" s="184"/>
      <c r="S79" s="184"/>
      <c r="T79" s="184"/>
      <c r="U79" s="184"/>
      <c r="V79" s="184"/>
      <c r="W79" s="184"/>
      <c r="X79" s="184"/>
      <c r="Y79" s="184"/>
      <c r="Z79" s="184"/>
      <c r="AA79" s="184">
        <f>SUM(F79:Z79)</f>
        <v>15</v>
      </c>
      <c r="AB79" s="159"/>
      <c r="AC79" s="159">
        <f t="shared" si="6"/>
        <v>15</v>
      </c>
      <c r="AD79" s="160" t="str">
        <f>BGJAM!AD81</f>
        <v>Walas XII IIS1</v>
      </c>
    </row>
    <row r="80" spans="1:30" ht="12.75">
      <c r="A80" s="157">
        <v>5</v>
      </c>
      <c r="B80" s="157" t="s">
        <v>37</v>
      </c>
      <c r="C80" s="161" t="s">
        <v>38</v>
      </c>
      <c r="D80" s="203" t="s">
        <v>39</v>
      </c>
      <c r="E80" s="158">
        <f t="shared" si="5"/>
        <v>21</v>
      </c>
      <c r="F80" s="206">
        <v>1</v>
      </c>
      <c r="G80" s="184">
        <v>1</v>
      </c>
      <c r="H80" s="184">
        <v>1</v>
      </c>
      <c r="I80" s="184">
        <v>1</v>
      </c>
      <c r="J80" s="184">
        <v>1</v>
      </c>
      <c r="K80" s="184">
        <v>1</v>
      </c>
      <c r="L80" s="184">
        <v>1</v>
      </c>
      <c r="M80" s="206">
        <v>1</v>
      </c>
      <c r="N80" s="184">
        <v>1</v>
      </c>
      <c r="O80" s="206">
        <v>1</v>
      </c>
      <c r="P80" s="206">
        <v>1</v>
      </c>
      <c r="Q80" s="184">
        <v>1</v>
      </c>
      <c r="R80" s="184">
        <v>1</v>
      </c>
      <c r="S80" s="184">
        <v>1</v>
      </c>
      <c r="T80" s="184">
        <v>1</v>
      </c>
      <c r="U80" s="206">
        <v>1</v>
      </c>
      <c r="V80" s="206">
        <v>1</v>
      </c>
      <c r="W80" s="206">
        <v>1</v>
      </c>
      <c r="X80" s="206">
        <v>1</v>
      </c>
      <c r="Y80" s="206">
        <v>1</v>
      </c>
      <c r="Z80" s="184">
        <v>1</v>
      </c>
      <c r="AA80" s="184">
        <v>24</v>
      </c>
      <c r="AB80" s="159"/>
      <c r="AC80" s="159">
        <f t="shared" si="6"/>
        <v>24</v>
      </c>
      <c r="AD80" s="160" t="str">
        <f>BGJAM!AD82</f>
        <v>Walas XI MIA3</v>
      </c>
    </row>
    <row r="81" spans="1:30" ht="12.75">
      <c r="A81" s="157">
        <v>6</v>
      </c>
      <c r="B81" s="157" t="s">
        <v>40</v>
      </c>
      <c r="C81" s="161" t="s">
        <v>41</v>
      </c>
      <c r="D81" s="203" t="s">
        <v>153</v>
      </c>
      <c r="E81" s="158">
        <f t="shared" si="5"/>
        <v>14</v>
      </c>
      <c r="F81" s="184">
        <v>2</v>
      </c>
      <c r="G81" s="184">
        <v>2</v>
      </c>
      <c r="H81" s="184">
        <v>2</v>
      </c>
      <c r="I81" s="184">
        <v>2</v>
      </c>
      <c r="J81" s="184">
        <v>2</v>
      </c>
      <c r="K81" s="184">
        <v>2</v>
      </c>
      <c r="L81" s="184">
        <v>2</v>
      </c>
      <c r="M81" s="184"/>
      <c r="N81" s="184"/>
      <c r="O81" s="184"/>
      <c r="P81" s="184"/>
      <c r="Q81" s="184"/>
      <c r="R81" s="184"/>
      <c r="S81" s="184"/>
      <c r="T81" s="207">
        <v>2</v>
      </c>
      <c r="U81" s="207">
        <v>2</v>
      </c>
      <c r="V81" s="207">
        <v>2</v>
      </c>
      <c r="W81" s="184">
        <v>2</v>
      </c>
      <c r="X81" s="184">
        <v>2</v>
      </c>
      <c r="Y81" s="184">
        <v>2</v>
      </c>
      <c r="Z81" s="184">
        <v>2</v>
      </c>
      <c r="AA81" s="184">
        <f aca="true" t="shared" si="7" ref="AA81:AA126">SUM(F81:Z81)</f>
        <v>28</v>
      </c>
      <c r="AB81" s="159"/>
      <c r="AC81" s="159">
        <f t="shared" si="6"/>
        <v>28</v>
      </c>
      <c r="AD81" s="160" t="str">
        <f>BGJAM!AD83</f>
        <v>Walas XI MIA2</v>
      </c>
    </row>
    <row r="82" spans="1:30" ht="25.5">
      <c r="A82" s="157">
        <v>7</v>
      </c>
      <c r="B82" s="157" t="s">
        <v>42</v>
      </c>
      <c r="C82" s="161" t="s">
        <v>256</v>
      </c>
      <c r="D82" s="203" t="s">
        <v>153</v>
      </c>
      <c r="E82" s="158">
        <f t="shared" si="5"/>
        <v>7</v>
      </c>
      <c r="F82" s="184"/>
      <c r="G82" s="184"/>
      <c r="H82" s="184"/>
      <c r="I82" s="184"/>
      <c r="J82" s="184"/>
      <c r="K82" s="184"/>
      <c r="L82" s="184"/>
      <c r="M82" s="207">
        <v>2</v>
      </c>
      <c r="N82" s="207">
        <v>2</v>
      </c>
      <c r="O82" s="207">
        <v>2</v>
      </c>
      <c r="P82" s="184">
        <v>2</v>
      </c>
      <c r="Q82" s="184">
        <v>2</v>
      </c>
      <c r="R82" s="184">
        <v>2</v>
      </c>
      <c r="S82" s="184">
        <v>2</v>
      </c>
      <c r="T82" s="184"/>
      <c r="U82" s="184"/>
      <c r="V82" s="184"/>
      <c r="W82" s="184"/>
      <c r="X82" s="184"/>
      <c r="Y82" s="184"/>
      <c r="Z82" s="184"/>
      <c r="AA82" s="184">
        <f t="shared" si="7"/>
        <v>14</v>
      </c>
      <c r="AB82" s="159" t="e">
        <f>#REF!</f>
        <v>#REF!</v>
      </c>
      <c r="AC82" s="159" t="e">
        <f t="shared" si="6"/>
        <v>#REF!</v>
      </c>
      <c r="AD82" s="160" t="str">
        <f>BGJAM!AD84</f>
        <v>Walas XI MIA-1/ PERPUS</v>
      </c>
    </row>
    <row r="83" spans="1:30" ht="25.5">
      <c r="A83" s="157">
        <v>8</v>
      </c>
      <c r="B83" s="157" t="s">
        <v>112</v>
      </c>
      <c r="C83" s="161" t="s">
        <v>44</v>
      </c>
      <c r="D83" s="203" t="s">
        <v>45</v>
      </c>
      <c r="E83" s="158">
        <f t="shared" si="5"/>
        <v>7</v>
      </c>
      <c r="F83" s="184"/>
      <c r="G83" s="184"/>
      <c r="H83" s="184"/>
      <c r="I83" s="184"/>
      <c r="J83" s="184"/>
      <c r="K83" s="184"/>
      <c r="L83" s="184"/>
      <c r="M83" s="184">
        <v>4</v>
      </c>
      <c r="N83" s="184">
        <v>4</v>
      </c>
      <c r="O83" s="184">
        <v>4</v>
      </c>
      <c r="P83" s="184">
        <v>4</v>
      </c>
      <c r="Q83" s="184">
        <v>4</v>
      </c>
      <c r="R83" s="184">
        <v>4</v>
      </c>
      <c r="S83" s="184">
        <v>4</v>
      </c>
      <c r="T83" s="184"/>
      <c r="U83" s="184"/>
      <c r="V83" s="184"/>
      <c r="W83" s="184"/>
      <c r="X83" s="184"/>
      <c r="Y83" s="184"/>
      <c r="Z83" s="184"/>
      <c r="AA83" s="184">
        <f t="shared" si="7"/>
        <v>28</v>
      </c>
      <c r="AB83" s="159"/>
      <c r="AC83" s="159">
        <f t="shared" si="6"/>
        <v>28</v>
      </c>
      <c r="AD83" s="160" t="str">
        <f>BGJAM!AD85</f>
        <v>Walas XI IIS4/ Pemb. English Club</v>
      </c>
    </row>
    <row r="84" spans="1:30" ht="12.75">
      <c r="A84" s="157">
        <v>9</v>
      </c>
      <c r="B84" s="157" t="s">
        <v>113</v>
      </c>
      <c r="C84" s="161" t="s">
        <v>104</v>
      </c>
      <c r="D84" s="203" t="s">
        <v>45</v>
      </c>
      <c r="E84" s="158">
        <f t="shared" si="5"/>
        <v>7</v>
      </c>
      <c r="F84" s="184"/>
      <c r="G84" s="184"/>
      <c r="H84" s="184"/>
      <c r="I84" s="184"/>
      <c r="J84" s="184"/>
      <c r="K84" s="184"/>
      <c r="L84" s="184"/>
      <c r="M84" s="184"/>
      <c r="N84" s="184"/>
      <c r="O84" s="184"/>
      <c r="P84" s="184"/>
      <c r="Q84" s="184"/>
      <c r="R84" s="184"/>
      <c r="S84" s="184"/>
      <c r="T84" s="207">
        <v>4</v>
      </c>
      <c r="U84" s="207">
        <v>4</v>
      </c>
      <c r="V84" s="207">
        <v>4</v>
      </c>
      <c r="W84" s="184">
        <v>4</v>
      </c>
      <c r="X84" s="184">
        <v>4</v>
      </c>
      <c r="Y84" s="184">
        <v>4</v>
      </c>
      <c r="Z84" s="184">
        <v>4</v>
      </c>
      <c r="AA84" s="184">
        <f t="shared" si="7"/>
        <v>28</v>
      </c>
      <c r="AB84" s="159"/>
      <c r="AC84" s="159">
        <f t="shared" si="6"/>
        <v>28</v>
      </c>
      <c r="AD84" s="160" t="str">
        <f>BGJAM!AD86</f>
        <v>Walas XI IIS3</v>
      </c>
    </row>
    <row r="85" spans="1:30" ht="25.5">
      <c r="A85" s="157">
        <v>10</v>
      </c>
      <c r="B85" s="157" t="s">
        <v>114</v>
      </c>
      <c r="C85" s="161" t="s">
        <v>46</v>
      </c>
      <c r="D85" s="203" t="s">
        <v>45</v>
      </c>
      <c r="E85" s="158">
        <f t="shared" si="5"/>
        <v>3</v>
      </c>
      <c r="F85" s="184">
        <v>4</v>
      </c>
      <c r="G85" s="184">
        <v>4</v>
      </c>
      <c r="H85" s="184">
        <v>4</v>
      </c>
      <c r="I85" s="184"/>
      <c r="J85" s="184"/>
      <c r="K85" s="184"/>
      <c r="L85" s="184"/>
      <c r="M85" s="184"/>
      <c r="N85" s="184"/>
      <c r="O85" s="184"/>
      <c r="P85" s="184"/>
      <c r="Q85" s="184"/>
      <c r="R85" s="184"/>
      <c r="S85" s="184"/>
      <c r="T85" s="184"/>
      <c r="U85" s="184"/>
      <c r="V85" s="184"/>
      <c r="W85" s="184"/>
      <c r="X85" s="184"/>
      <c r="Y85" s="184"/>
      <c r="Z85" s="184"/>
      <c r="AA85" s="184">
        <f t="shared" si="7"/>
        <v>12</v>
      </c>
      <c r="AB85" s="159"/>
      <c r="AC85" s="159">
        <f t="shared" si="6"/>
        <v>12</v>
      </c>
      <c r="AD85" s="160" t="str">
        <f>BGJAM!AD87</f>
        <v>Walas XI IIS2/Kepala Lab IPS</v>
      </c>
    </row>
    <row r="86" spans="1:30" ht="12.75">
      <c r="A86" s="157">
        <v>11</v>
      </c>
      <c r="B86" s="157" t="s">
        <v>115</v>
      </c>
      <c r="C86" s="161" t="s">
        <v>47</v>
      </c>
      <c r="D86" s="203" t="s">
        <v>45</v>
      </c>
      <c r="E86" s="158">
        <f t="shared" si="5"/>
        <v>4</v>
      </c>
      <c r="F86" s="184"/>
      <c r="G86" s="184"/>
      <c r="H86" s="184"/>
      <c r="I86" s="184">
        <v>4</v>
      </c>
      <c r="J86" s="184">
        <v>4</v>
      </c>
      <c r="K86" s="184">
        <v>4</v>
      </c>
      <c r="L86" s="184">
        <v>4</v>
      </c>
      <c r="M86" s="184"/>
      <c r="N86" s="184"/>
      <c r="O86" s="184"/>
      <c r="P86" s="207"/>
      <c r="Q86" s="207"/>
      <c r="R86" s="207"/>
      <c r="S86" s="207"/>
      <c r="T86" s="184"/>
      <c r="U86" s="184"/>
      <c r="V86" s="184"/>
      <c r="W86" s="184"/>
      <c r="X86" s="184"/>
      <c r="Y86" s="184"/>
      <c r="Z86" s="184"/>
      <c r="AA86" s="184">
        <f t="shared" si="7"/>
        <v>16</v>
      </c>
      <c r="AB86" s="159"/>
      <c r="AC86" s="159">
        <f t="shared" si="6"/>
        <v>16</v>
      </c>
      <c r="AD86" s="160" t="str">
        <f>BGJAM!AD88</f>
        <v>Walas XI IIS1</v>
      </c>
    </row>
    <row r="87" spans="1:30" ht="25.5">
      <c r="A87" s="157">
        <v>12</v>
      </c>
      <c r="B87" s="157" t="s">
        <v>48</v>
      </c>
      <c r="C87" s="161" t="s">
        <v>182</v>
      </c>
      <c r="D87" s="203" t="s">
        <v>271</v>
      </c>
      <c r="E87" s="158">
        <f t="shared" si="5"/>
        <v>14</v>
      </c>
      <c r="F87" s="184"/>
      <c r="G87" s="184"/>
      <c r="H87" s="184"/>
      <c r="I87" s="184"/>
      <c r="J87" s="184"/>
      <c r="K87" s="184"/>
      <c r="L87" s="184"/>
      <c r="M87" s="184">
        <v>2</v>
      </c>
      <c r="N87" s="184">
        <v>2</v>
      </c>
      <c r="O87" s="184">
        <v>2</v>
      </c>
      <c r="P87" s="184">
        <v>2</v>
      </c>
      <c r="Q87" s="184">
        <v>2</v>
      </c>
      <c r="R87" s="184">
        <v>2</v>
      </c>
      <c r="S87" s="184">
        <v>2</v>
      </c>
      <c r="T87" s="184">
        <v>2</v>
      </c>
      <c r="U87" s="184">
        <v>2</v>
      </c>
      <c r="V87" s="184">
        <v>2</v>
      </c>
      <c r="W87" s="184">
        <v>2</v>
      </c>
      <c r="X87" s="184">
        <v>2</v>
      </c>
      <c r="Y87" s="184">
        <v>2</v>
      </c>
      <c r="Z87" s="184">
        <v>2</v>
      </c>
      <c r="AA87" s="184">
        <f t="shared" si="7"/>
        <v>28</v>
      </c>
      <c r="AB87" s="159"/>
      <c r="AC87" s="159">
        <f t="shared" si="6"/>
        <v>28</v>
      </c>
      <c r="AD87" s="160" t="str">
        <f>BGJAM!AD89</f>
        <v>Walas X MIA3/Team Pengembang</v>
      </c>
    </row>
    <row r="88" spans="1:30" ht="12.75">
      <c r="A88" s="157">
        <v>13</v>
      </c>
      <c r="B88" s="157" t="s">
        <v>49</v>
      </c>
      <c r="C88" s="161" t="s">
        <v>226</v>
      </c>
      <c r="D88" s="203" t="s">
        <v>227</v>
      </c>
      <c r="E88" s="158">
        <f t="shared" si="5"/>
        <v>7</v>
      </c>
      <c r="F88" s="208">
        <v>2</v>
      </c>
      <c r="G88" s="207">
        <v>2</v>
      </c>
      <c r="H88" s="207">
        <v>2</v>
      </c>
      <c r="I88" s="207">
        <v>2</v>
      </c>
      <c r="J88" s="207">
        <v>2</v>
      </c>
      <c r="K88" s="207">
        <v>2</v>
      </c>
      <c r="L88" s="207">
        <v>2</v>
      </c>
      <c r="M88" s="207"/>
      <c r="N88" s="207"/>
      <c r="O88" s="207"/>
      <c r="P88" s="207"/>
      <c r="Q88" s="207"/>
      <c r="R88" s="207"/>
      <c r="S88" s="207"/>
      <c r="T88" s="207"/>
      <c r="U88" s="207"/>
      <c r="V88" s="207"/>
      <c r="W88" s="184"/>
      <c r="X88" s="184"/>
      <c r="Y88" s="184"/>
      <c r="Z88" s="184"/>
      <c r="AA88" s="184">
        <f t="shared" si="7"/>
        <v>14</v>
      </c>
      <c r="AB88" s="159"/>
      <c r="AC88" s="159">
        <f>AA88+AA89</f>
        <v>30</v>
      </c>
      <c r="AD88" s="160" t="str">
        <f>BGJAM!AD90</f>
        <v>Walas X MIA2</v>
      </c>
    </row>
    <row r="89" spans="1:30" ht="12.75">
      <c r="A89" s="165"/>
      <c r="B89" s="157"/>
      <c r="C89" s="161"/>
      <c r="D89" s="203" t="s">
        <v>262</v>
      </c>
      <c r="E89" s="158">
        <f t="shared" si="5"/>
        <v>8</v>
      </c>
      <c r="F89" s="184"/>
      <c r="G89" s="184"/>
      <c r="H89" s="184"/>
      <c r="I89" s="184"/>
      <c r="J89" s="184"/>
      <c r="K89" s="184"/>
      <c r="L89" s="184"/>
      <c r="M89" s="207"/>
      <c r="N89" s="207"/>
      <c r="O89" s="207"/>
      <c r="P89" s="207">
        <v>2</v>
      </c>
      <c r="Q89" s="207">
        <v>2</v>
      </c>
      <c r="R89" s="207">
        <v>2</v>
      </c>
      <c r="S89" s="207">
        <v>2</v>
      </c>
      <c r="T89" s="184"/>
      <c r="U89" s="184"/>
      <c r="V89" s="184"/>
      <c r="W89" s="184">
        <v>2</v>
      </c>
      <c r="X89" s="184">
        <v>2</v>
      </c>
      <c r="Y89" s="184">
        <v>2</v>
      </c>
      <c r="Z89" s="184">
        <v>2</v>
      </c>
      <c r="AA89" s="184">
        <f t="shared" si="7"/>
        <v>16</v>
      </c>
      <c r="AB89" s="159"/>
      <c r="AC89" s="159"/>
      <c r="AD89" s="160" t="str">
        <f>BGJAM!AD91</f>
        <v>Walas X MIA1</v>
      </c>
    </row>
    <row r="90" spans="1:30" ht="25.5">
      <c r="A90" s="157"/>
      <c r="B90" s="157" t="s">
        <v>181</v>
      </c>
      <c r="C90" s="161" t="s">
        <v>256</v>
      </c>
      <c r="D90" s="203" t="s">
        <v>262</v>
      </c>
      <c r="E90" s="158">
        <f t="shared" si="5"/>
        <v>4</v>
      </c>
      <c r="F90" s="184"/>
      <c r="G90" s="184"/>
      <c r="H90" s="184"/>
      <c r="I90" s="207">
        <v>3</v>
      </c>
      <c r="J90" s="184">
        <v>3</v>
      </c>
      <c r="K90" s="184">
        <v>3</v>
      </c>
      <c r="L90" s="184">
        <v>3</v>
      </c>
      <c r="M90" s="184"/>
      <c r="N90" s="184"/>
      <c r="O90" s="184"/>
      <c r="P90" s="184"/>
      <c r="Q90" s="184"/>
      <c r="R90" s="184"/>
      <c r="S90" s="184"/>
      <c r="T90" s="184"/>
      <c r="U90" s="184"/>
      <c r="V90" s="207"/>
      <c r="W90" s="207"/>
      <c r="X90" s="207"/>
      <c r="Y90" s="207"/>
      <c r="Z90" s="207"/>
      <c r="AA90" s="184">
        <f t="shared" si="7"/>
        <v>12</v>
      </c>
      <c r="AB90" s="159"/>
      <c r="AC90" s="159">
        <f>AA90+AB90</f>
        <v>12</v>
      </c>
      <c r="AD90" s="160" t="str">
        <f>BGJAM!AD92</f>
        <v>Walas X IIS4/ Pembina Keputrian</v>
      </c>
    </row>
    <row r="91" spans="1:30" ht="12.75">
      <c r="A91" s="157">
        <v>14</v>
      </c>
      <c r="B91" s="157" t="s">
        <v>272</v>
      </c>
      <c r="C91" s="161" t="s">
        <v>52</v>
      </c>
      <c r="D91" s="203" t="s">
        <v>274</v>
      </c>
      <c r="E91" s="158">
        <f t="shared" si="5"/>
        <v>7</v>
      </c>
      <c r="F91" s="184"/>
      <c r="G91" s="184"/>
      <c r="H91" s="184"/>
      <c r="I91" s="184"/>
      <c r="J91" s="184"/>
      <c r="K91" s="184"/>
      <c r="L91" s="184"/>
      <c r="M91" s="207"/>
      <c r="N91" s="207"/>
      <c r="O91" s="207"/>
      <c r="P91" s="207"/>
      <c r="Q91" s="207"/>
      <c r="R91" s="207"/>
      <c r="S91" s="207"/>
      <c r="T91" s="184">
        <v>2</v>
      </c>
      <c r="U91" s="184">
        <v>2</v>
      </c>
      <c r="V91" s="184">
        <v>2</v>
      </c>
      <c r="W91" s="184">
        <v>2</v>
      </c>
      <c r="X91" s="184">
        <v>2</v>
      </c>
      <c r="Y91" s="184">
        <v>2</v>
      </c>
      <c r="Z91" s="184">
        <v>2</v>
      </c>
      <c r="AA91" s="184">
        <f t="shared" si="7"/>
        <v>14</v>
      </c>
      <c r="AB91" s="159"/>
      <c r="AC91" s="159">
        <f>AA91+AA92</f>
        <v>28</v>
      </c>
      <c r="AD91" s="160" t="str">
        <f>BGJAM!AD93</f>
        <v>Walas X IIS3</v>
      </c>
    </row>
    <row r="92" spans="1:30" ht="25.5">
      <c r="A92" s="157"/>
      <c r="B92" s="157"/>
      <c r="C92" s="161"/>
      <c r="D92" s="203" t="s">
        <v>231</v>
      </c>
      <c r="E92" s="158">
        <f t="shared" si="5"/>
        <v>7</v>
      </c>
      <c r="F92" s="184"/>
      <c r="G92" s="184"/>
      <c r="H92" s="184"/>
      <c r="I92" s="184"/>
      <c r="J92" s="184"/>
      <c r="K92" s="184"/>
      <c r="L92" s="184"/>
      <c r="M92" s="184"/>
      <c r="N92" s="184"/>
      <c r="O92" s="184"/>
      <c r="P92" s="184"/>
      <c r="Q92" s="184"/>
      <c r="R92" s="184"/>
      <c r="S92" s="184"/>
      <c r="T92" s="184">
        <v>2</v>
      </c>
      <c r="U92" s="184">
        <v>2</v>
      </c>
      <c r="V92" s="184">
        <v>2</v>
      </c>
      <c r="W92" s="184">
        <v>2</v>
      </c>
      <c r="X92" s="184">
        <v>2</v>
      </c>
      <c r="Y92" s="184">
        <v>2</v>
      </c>
      <c r="Z92" s="184">
        <v>2</v>
      </c>
      <c r="AA92" s="184">
        <f t="shared" si="7"/>
        <v>14</v>
      </c>
      <c r="AB92" s="159"/>
      <c r="AC92" s="159"/>
      <c r="AD92" s="160" t="str">
        <f>BGJAM!AD94</f>
        <v>Walas X IIS2/Team Pengembang</v>
      </c>
    </row>
    <row r="93" spans="1:30" ht="12.75">
      <c r="A93" s="157">
        <v>15</v>
      </c>
      <c r="B93" s="157" t="s">
        <v>50</v>
      </c>
      <c r="C93" s="161" t="s">
        <v>53</v>
      </c>
      <c r="D93" s="203" t="s">
        <v>230</v>
      </c>
      <c r="E93" s="158">
        <f t="shared" si="5"/>
        <v>7</v>
      </c>
      <c r="F93" s="184"/>
      <c r="G93" s="184"/>
      <c r="H93" s="184"/>
      <c r="I93" s="184"/>
      <c r="J93" s="184"/>
      <c r="K93" s="184"/>
      <c r="L93" s="184"/>
      <c r="M93" s="184">
        <v>2</v>
      </c>
      <c r="N93" s="184">
        <v>2</v>
      </c>
      <c r="O93" s="184">
        <v>2</v>
      </c>
      <c r="P93" s="184">
        <v>2</v>
      </c>
      <c r="Q93" s="184">
        <v>2</v>
      </c>
      <c r="R93" s="184">
        <v>2</v>
      </c>
      <c r="S93" s="184">
        <v>2</v>
      </c>
      <c r="T93" s="184"/>
      <c r="U93" s="184"/>
      <c r="V93" s="184"/>
      <c r="W93" s="184"/>
      <c r="X93" s="184"/>
      <c r="Y93" s="184"/>
      <c r="Z93" s="184"/>
      <c r="AA93" s="184">
        <f t="shared" si="7"/>
        <v>14</v>
      </c>
      <c r="AB93" s="159"/>
      <c r="AC93" s="159">
        <f>AA93+AA94</f>
        <v>28</v>
      </c>
      <c r="AD93" s="160" t="str">
        <f>BGJAM!AD95</f>
        <v>Walas X IIS1</v>
      </c>
    </row>
    <row r="94" spans="1:30" ht="12.75">
      <c r="A94" s="157"/>
      <c r="B94" s="157"/>
      <c r="C94" s="161"/>
      <c r="D94" s="203" t="s">
        <v>231</v>
      </c>
      <c r="E94" s="158">
        <f t="shared" si="5"/>
        <v>7</v>
      </c>
      <c r="F94" s="184">
        <v>2</v>
      </c>
      <c r="G94" s="184">
        <v>2</v>
      </c>
      <c r="H94" s="184">
        <v>2</v>
      </c>
      <c r="I94" s="184">
        <v>2</v>
      </c>
      <c r="J94" s="184">
        <v>2</v>
      </c>
      <c r="K94" s="184">
        <v>2</v>
      </c>
      <c r="L94" s="184">
        <v>2</v>
      </c>
      <c r="M94" s="184"/>
      <c r="N94" s="184"/>
      <c r="O94" s="184"/>
      <c r="P94" s="184"/>
      <c r="Q94" s="184"/>
      <c r="R94" s="184"/>
      <c r="S94" s="184"/>
      <c r="T94" s="184"/>
      <c r="U94" s="184"/>
      <c r="V94" s="184"/>
      <c r="W94" s="184"/>
      <c r="X94" s="184"/>
      <c r="Y94" s="184"/>
      <c r="Z94" s="184"/>
      <c r="AA94" s="184">
        <f t="shared" si="7"/>
        <v>14</v>
      </c>
      <c r="AB94" s="159"/>
      <c r="AC94" s="159"/>
      <c r="AD94" s="160" t="str">
        <f>BGJAM!AD96</f>
        <v>Waka Sarpras Hum</v>
      </c>
    </row>
    <row r="95" spans="1:30" ht="12.75">
      <c r="A95" s="157">
        <v>16</v>
      </c>
      <c r="B95" s="157" t="s">
        <v>51</v>
      </c>
      <c r="C95" s="161" t="s">
        <v>106</v>
      </c>
      <c r="D95" s="203" t="s">
        <v>230</v>
      </c>
      <c r="E95" s="158">
        <f t="shared" si="5"/>
        <v>7</v>
      </c>
      <c r="F95" s="184">
        <v>2</v>
      </c>
      <c r="G95" s="184">
        <v>2</v>
      </c>
      <c r="H95" s="184">
        <v>2</v>
      </c>
      <c r="I95" s="207">
        <v>2</v>
      </c>
      <c r="J95" s="207">
        <v>2</v>
      </c>
      <c r="K95" s="207">
        <v>2</v>
      </c>
      <c r="L95" s="207">
        <v>2</v>
      </c>
      <c r="M95" s="184"/>
      <c r="N95" s="184"/>
      <c r="O95" s="184"/>
      <c r="P95" s="207"/>
      <c r="Q95" s="207"/>
      <c r="R95" s="207"/>
      <c r="S95" s="207"/>
      <c r="T95" s="184"/>
      <c r="U95" s="184"/>
      <c r="V95" s="184"/>
      <c r="W95" s="184"/>
      <c r="X95" s="184"/>
      <c r="Y95" s="184"/>
      <c r="Z95" s="184"/>
      <c r="AA95" s="184">
        <f t="shared" si="7"/>
        <v>14</v>
      </c>
      <c r="AB95" s="159"/>
      <c r="AC95" s="159">
        <f>AA95+AA96</f>
        <v>28</v>
      </c>
      <c r="AD95" s="160" t="str">
        <f>BGJAM!AD97</f>
        <v>Waka Kurikulum</v>
      </c>
    </row>
    <row r="96" spans="1:30" ht="12.75">
      <c r="A96" s="157"/>
      <c r="B96" s="157"/>
      <c r="C96" s="161"/>
      <c r="D96" s="203" t="s">
        <v>183</v>
      </c>
      <c r="E96" s="158">
        <f t="shared" si="5"/>
        <v>7</v>
      </c>
      <c r="F96" s="208"/>
      <c r="G96" s="207"/>
      <c r="H96" s="207"/>
      <c r="I96" s="184"/>
      <c r="J96" s="184"/>
      <c r="K96" s="184"/>
      <c r="L96" s="184"/>
      <c r="M96" s="184">
        <v>2</v>
      </c>
      <c r="N96" s="184">
        <v>2</v>
      </c>
      <c r="O96" s="184">
        <v>2</v>
      </c>
      <c r="P96" s="184">
        <v>2</v>
      </c>
      <c r="Q96" s="184">
        <v>2</v>
      </c>
      <c r="R96" s="184">
        <v>2</v>
      </c>
      <c r="S96" s="184">
        <v>2</v>
      </c>
      <c r="T96" s="184"/>
      <c r="U96" s="184"/>
      <c r="V96" s="184"/>
      <c r="W96" s="184"/>
      <c r="X96" s="184"/>
      <c r="Y96" s="184"/>
      <c r="Z96" s="184"/>
      <c r="AA96" s="184">
        <f t="shared" si="7"/>
        <v>14</v>
      </c>
      <c r="AB96" s="159"/>
      <c r="AC96" s="159"/>
      <c r="AD96" s="160" t="str">
        <f>BGJAM!AD98</f>
        <v>Waka Kesiswaan</v>
      </c>
    </row>
    <row r="97" spans="1:30" ht="12.75">
      <c r="A97" s="157">
        <v>17</v>
      </c>
      <c r="B97" s="157" t="s">
        <v>54</v>
      </c>
      <c r="C97" s="161" t="s">
        <v>55</v>
      </c>
      <c r="D97" s="203" t="s">
        <v>136</v>
      </c>
      <c r="E97" s="158">
        <f t="shared" si="5"/>
        <v>11</v>
      </c>
      <c r="F97" s="184"/>
      <c r="G97" s="184"/>
      <c r="H97" s="184"/>
      <c r="I97" s="207">
        <v>3</v>
      </c>
      <c r="J97" s="207">
        <v>3</v>
      </c>
      <c r="K97" s="207">
        <v>3</v>
      </c>
      <c r="L97" s="207">
        <v>3</v>
      </c>
      <c r="M97" s="184"/>
      <c r="N97" s="184"/>
      <c r="O97" s="184"/>
      <c r="P97" s="184"/>
      <c r="Q97" s="184"/>
      <c r="R97" s="184"/>
      <c r="S97" s="184"/>
      <c r="T97" s="184">
        <v>2</v>
      </c>
      <c r="U97" s="184">
        <v>2</v>
      </c>
      <c r="V97" s="184">
        <v>2</v>
      </c>
      <c r="W97" s="184">
        <v>2</v>
      </c>
      <c r="X97" s="184">
        <v>2</v>
      </c>
      <c r="Y97" s="184">
        <v>2</v>
      </c>
      <c r="Z97" s="184">
        <v>2</v>
      </c>
      <c r="AA97" s="184">
        <f t="shared" si="7"/>
        <v>26</v>
      </c>
      <c r="AB97" s="159"/>
      <c r="AC97" s="159">
        <f>AA97+AB97</f>
        <v>26</v>
      </c>
      <c r="AD97" s="160" t="str">
        <f>BGJAM!AD99</f>
        <v>Staf Kurikulum</v>
      </c>
    </row>
    <row r="98" spans="1:30" ht="12.75">
      <c r="A98" s="157">
        <v>18</v>
      </c>
      <c r="B98" s="157" t="s">
        <v>56</v>
      </c>
      <c r="C98" s="161" t="s">
        <v>57</v>
      </c>
      <c r="D98" s="203" t="s">
        <v>136</v>
      </c>
      <c r="E98" s="158"/>
      <c r="F98" s="184">
        <v>2</v>
      </c>
      <c r="G98" s="184">
        <v>2</v>
      </c>
      <c r="H98" s="184">
        <v>2</v>
      </c>
      <c r="I98" s="207"/>
      <c r="J98" s="207"/>
      <c r="K98" s="207"/>
      <c r="L98" s="207"/>
      <c r="M98" s="184">
        <v>3</v>
      </c>
      <c r="N98" s="184">
        <v>3</v>
      </c>
      <c r="O98" s="184">
        <v>3</v>
      </c>
      <c r="P98" s="184">
        <v>3</v>
      </c>
      <c r="Q98" s="184">
        <v>3</v>
      </c>
      <c r="R98" s="184">
        <v>3</v>
      </c>
      <c r="S98" s="184">
        <v>3</v>
      </c>
      <c r="T98" s="184"/>
      <c r="U98" s="184"/>
      <c r="V98" s="184"/>
      <c r="W98" s="184"/>
      <c r="X98" s="184"/>
      <c r="Y98" s="184"/>
      <c r="Z98" s="184"/>
      <c r="AA98" s="184">
        <f t="shared" si="7"/>
        <v>27</v>
      </c>
      <c r="AB98" s="159"/>
      <c r="AC98" s="159">
        <f>AA98+AB98</f>
        <v>27</v>
      </c>
      <c r="AD98" s="160" t="str">
        <f>BGJAM!AD100</f>
        <v>Staf Kurikulum</v>
      </c>
    </row>
    <row r="99" spans="1:30" ht="24">
      <c r="A99" s="157">
        <v>19</v>
      </c>
      <c r="B99" s="157" t="s">
        <v>58</v>
      </c>
      <c r="C99" s="161" t="s">
        <v>59</v>
      </c>
      <c r="D99" s="203" t="s">
        <v>228</v>
      </c>
      <c r="E99" s="158">
        <f aca="true" t="shared" si="8" ref="E99:E129">COUNT(F99:Z99)</f>
        <v>7</v>
      </c>
      <c r="F99" s="184"/>
      <c r="G99" s="184"/>
      <c r="H99" s="184"/>
      <c r="I99" s="184"/>
      <c r="J99" s="184"/>
      <c r="K99" s="184"/>
      <c r="L99" s="184"/>
      <c r="M99" s="184">
        <v>4</v>
      </c>
      <c r="N99" s="184">
        <v>4</v>
      </c>
      <c r="O99" s="184">
        <v>4</v>
      </c>
      <c r="P99" s="184">
        <v>4</v>
      </c>
      <c r="Q99" s="184">
        <v>4</v>
      </c>
      <c r="R99" s="184">
        <v>4</v>
      </c>
      <c r="S99" s="184">
        <v>4</v>
      </c>
      <c r="T99" s="184"/>
      <c r="U99" s="184"/>
      <c r="V99" s="184"/>
      <c r="W99" s="184"/>
      <c r="X99" s="184"/>
      <c r="Y99" s="184"/>
      <c r="Z99" s="184"/>
      <c r="AA99" s="184">
        <f t="shared" si="7"/>
        <v>28</v>
      </c>
      <c r="AB99" s="159"/>
      <c r="AC99" s="159">
        <f>AA99+AA100</f>
        <v>32</v>
      </c>
      <c r="AD99" s="160" t="str">
        <f>BGJAM!AD101</f>
        <v>Staf Kesiswaan</v>
      </c>
    </row>
    <row r="100" spans="1:30" ht="24">
      <c r="A100" s="157"/>
      <c r="B100" s="157"/>
      <c r="C100" s="161" t="s">
        <v>59</v>
      </c>
      <c r="D100" s="203" t="s">
        <v>229</v>
      </c>
      <c r="E100" s="158">
        <f t="shared" si="8"/>
        <v>2</v>
      </c>
      <c r="F100" s="184">
        <v>2</v>
      </c>
      <c r="G100" s="184">
        <v>2</v>
      </c>
      <c r="H100" s="184"/>
      <c r="I100" s="207"/>
      <c r="J100" s="184"/>
      <c r="K100" s="184"/>
      <c r="L100" s="184"/>
      <c r="M100" s="184"/>
      <c r="N100" s="184"/>
      <c r="O100" s="184"/>
      <c r="P100" s="184"/>
      <c r="Q100" s="184"/>
      <c r="R100" s="184"/>
      <c r="S100" s="184"/>
      <c r="T100" s="184"/>
      <c r="U100" s="184"/>
      <c r="V100" s="184"/>
      <c r="W100" s="184"/>
      <c r="X100" s="184"/>
      <c r="Y100" s="184"/>
      <c r="Z100" s="184"/>
      <c r="AA100" s="184">
        <f t="shared" si="7"/>
        <v>4</v>
      </c>
      <c r="AB100" s="159"/>
      <c r="AC100" s="159"/>
      <c r="AD100" s="160" t="str">
        <f>BGJAM!AD102</f>
        <v>Staf Kesiswaan</v>
      </c>
    </row>
    <row r="101" spans="1:30" ht="12.75">
      <c r="A101" s="157">
        <v>20</v>
      </c>
      <c r="B101" s="157" t="s">
        <v>60</v>
      </c>
      <c r="C101" s="161" t="s">
        <v>319</v>
      </c>
      <c r="D101" s="203" t="s">
        <v>7</v>
      </c>
      <c r="E101" s="158">
        <f t="shared" si="8"/>
        <v>6</v>
      </c>
      <c r="F101" s="184"/>
      <c r="G101" s="184"/>
      <c r="H101" s="184"/>
      <c r="I101" s="184"/>
      <c r="J101" s="184"/>
      <c r="K101" s="184"/>
      <c r="L101" s="184"/>
      <c r="M101" s="184">
        <v>2</v>
      </c>
      <c r="N101" s="184">
        <v>2</v>
      </c>
      <c r="O101" s="184">
        <v>2</v>
      </c>
      <c r="P101" s="184"/>
      <c r="Q101" s="184"/>
      <c r="R101" s="184"/>
      <c r="S101" s="184"/>
      <c r="T101" s="184">
        <v>4</v>
      </c>
      <c r="U101" s="184">
        <v>4</v>
      </c>
      <c r="V101" s="184">
        <v>4</v>
      </c>
      <c r="W101" s="184"/>
      <c r="X101" s="184"/>
      <c r="Y101" s="184"/>
      <c r="Z101" s="184"/>
      <c r="AA101" s="184">
        <f t="shared" si="7"/>
        <v>18</v>
      </c>
      <c r="AB101" s="159" t="e">
        <f>#REF!</f>
        <v>#REF!</v>
      </c>
      <c r="AC101" s="159" t="e">
        <f>AA101+AB101</f>
        <v>#REF!</v>
      </c>
      <c r="AD101" s="160" t="str">
        <f>BGJAM!AD103</f>
        <v>Staf Humas</v>
      </c>
    </row>
    <row r="102" spans="1:30" ht="24">
      <c r="A102" s="157">
        <v>21</v>
      </c>
      <c r="B102" s="157" t="s">
        <v>62</v>
      </c>
      <c r="C102" s="161" t="s">
        <v>147</v>
      </c>
      <c r="D102" s="203" t="s">
        <v>228</v>
      </c>
      <c r="E102" s="158">
        <f t="shared" si="8"/>
        <v>7</v>
      </c>
      <c r="F102" s="208"/>
      <c r="G102" s="207"/>
      <c r="H102" s="207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  <c r="S102" s="184"/>
      <c r="T102" s="184">
        <v>4</v>
      </c>
      <c r="U102" s="184">
        <v>4</v>
      </c>
      <c r="V102" s="184">
        <v>4</v>
      </c>
      <c r="W102" s="184">
        <v>4</v>
      </c>
      <c r="X102" s="184">
        <v>4</v>
      </c>
      <c r="Y102" s="184">
        <v>4</v>
      </c>
      <c r="Z102" s="184">
        <v>4</v>
      </c>
      <c r="AA102" s="184">
        <f t="shared" si="7"/>
        <v>28</v>
      </c>
      <c r="AB102" s="159"/>
      <c r="AC102" s="159">
        <f>AA102+AA103</f>
        <v>30</v>
      </c>
      <c r="AD102" s="160" t="str">
        <f>BGJAM!AD104</f>
        <v>Staf Humas</v>
      </c>
    </row>
    <row r="103" spans="1:30" ht="24">
      <c r="A103" s="157"/>
      <c r="B103" s="157"/>
      <c r="C103" s="161"/>
      <c r="D103" s="203" t="s">
        <v>229</v>
      </c>
      <c r="E103" s="158">
        <f t="shared" si="8"/>
        <v>1</v>
      </c>
      <c r="F103" s="208"/>
      <c r="G103" s="207"/>
      <c r="H103" s="207">
        <v>2</v>
      </c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  <c r="S103" s="184"/>
      <c r="T103" s="184"/>
      <c r="U103" s="184"/>
      <c r="V103" s="184"/>
      <c r="W103" s="184"/>
      <c r="X103" s="184"/>
      <c r="Y103" s="184"/>
      <c r="Z103" s="184"/>
      <c r="AA103" s="184">
        <f t="shared" si="7"/>
        <v>2</v>
      </c>
      <c r="AB103" s="159"/>
      <c r="AC103" s="159"/>
      <c r="AD103" s="160" t="str">
        <f>BGJAM!AD105</f>
        <v>Pembina UKS</v>
      </c>
    </row>
    <row r="104" spans="1:30" ht="24">
      <c r="A104" s="157">
        <v>22</v>
      </c>
      <c r="B104" s="157" t="s">
        <v>63</v>
      </c>
      <c r="C104" s="161" t="s">
        <v>263</v>
      </c>
      <c r="D104" s="203" t="s">
        <v>228</v>
      </c>
      <c r="E104" s="158">
        <f t="shared" si="8"/>
        <v>7</v>
      </c>
      <c r="F104" s="184">
        <v>4</v>
      </c>
      <c r="G104" s="184">
        <v>4</v>
      </c>
      <c r="H104" s="184">
        <v>4</v>
      </c>
      <c r="I104" s="184">
        <v>4</v>
      </c>
      <c r="J104" s="184">
        <v>4</v>
      </c>
      <c r="K104" s="184">
        <v>4</v>
      </c>
      <c r="L104" s="184">
        <v>4</v>
      </c>
      <c r="M104" s="184"/>
      <c r="N104" s="184"/>
      <c r="O104" s="184"/>
      <c r="P104" s="184"/>
      <c r="Q104" s="184"/>
      <c r="R104" s="184"/>
      <c r="S104" s="184"/>
      <c r="T104" s="184"/>
      <c r="U104" s="184"/>
      <c r="V104" s="184"/>
      <c r="W104" s="184"/>
      <c r="X104" s="184"/>
      <c r="Y104" s="184"/>
      <c r="Z104" s="184"/>
      <c r="AA104" s="184">
        <f t="shared" si="7"/>
        <v>28</v>
      </c>
      <c r="AB104" s="159"/>
      <c r="AC104" s="159">
        <f>AA104+AB104</f>
        <v>28</v>
      </c>
      <c r="AD104" s="160" t="str">
        <f>BGJAM!AD106</f>
        <v>Pembina Teather</v>
      </c>
    </row>
    <row r="105" spans="1:30" ht="12.75">
      <c r="A105" s="157">
        <v>23</v>
      </c>
      <c r="B105" s="157" t="s">
        <v>64</v>
      </c>
      <c r="C105" s="161" t="s">
        <v>65</v>
      </c>
      <c r="D105" s="203" t="s">
        <v>10</v>
      </c>
      <c r="E105" s="158">
        <f t="shared" si="8"/>
        <v>3</v>
      </c>
      <c r="F105" s="184"/>
      <c r="G105" s="184"/>
      <c r="H105" s="184"/>
      <c r="I105" s="184"/>
      <c r="J105" s="184"/>
      <c r="K105" s="184"/>
      <c r="L105" s="184"/>
      <c r="M105" s="184">
        <v>5</v>
      </c>
      <c r="N105" s="184">
        <v>5</v>
      </c>
      <c r="O105" s="184">
        <v>5</v>
      </c>
      <c r="P105" s="184"/>
      <c r="Q105" s="184"/>
      <c r="R105" s="184"/>
      <c r="S105" s="184"/>
      <c r="T105" s="207"/>
      <c r="U105" s="207"/>
      <c r="V105" s="207"/>
      <c r="W105" s="184"/>
      <c r="X105" s="184"/>
      <c r="Y105" s="184"/>
      <c r="Z105" s="184"/>
      <c r="AA105" s="184">
        <f t="shared" si="7"/>
        <v>15</v>
      </c>
      <c r="AB105" s="159" t="e">
        <f>#REF!</f>
        <v>#REF!</v>
      </c>
      <c r="AC105" s="159" t="e">
        <f>AA105+AB105</f>
        <v>#REF!</v>
      </c>
      <c r="AD105" s="160" t="str">
        <f>BGJAM!AD107</f>
        <v>Pembina Rokris</v>
      </c>
    </row>
    <row r="106" spans="1:30" ht="12.75">
      <c r="A106" s="157">
        <v>24</v>
      </c>
      <c r="B106" s="157" t="s">
        <v>66</v>
      </c>
      <c r="C106" s="161" t="s">
        <v>320</v>
      </c>
      <c r="D106" s="203" t="s">
        <v>10</v>
      </c>
      <c r="E106" s="158">
        <f t="shared" si="8"/>
        <v>6</v>
      </c>
      <c r="F106" s="184">
        <v>5</v>
      </c>
      <c r="G106" s="184">
        <v>5</v>
      </c>
      <c r="H106" s="184">
        <v>5</v>
      </c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  <c r="S106" s="184"/>
      <c r="T106" s="184">
        <v>3</v>
      </c>
      <c r="U106" s="184">
        <v>3</v>
      </c>
      <c r="V106" s="184">
        <v>3</v>
      </c>
      <c r="W106" s="184"/>
      <c r="X106" s="184"/>
      <c r="Y106" s="184"/>
      <c r="Z106" s="184"/>
      <c r="AA106" s="184">
        <f t="shared" si="7"/>
        <v>24</v>
      </c>
      <c r="AB106" s="159"/>
      <c r="AC106" s="159">
        <f>AA106+AB106</f>
        <v>24</v>
      </c>
      <c r="AD106" s="160" t="str">
        <f>BGJAM!AD108</f>
        <v>Pembina Rohis</v>
      </c>
    </row>
    <row r="107" spans="1:30" ht="25.5">
      <c r="A107" s="157">
        <v>25</v>
      </c>
      <c r="B107" s="157" t="s">
        <v>67</v>
      </c>
      <c r="C107" s="161" t="s">
        <v>69</v>
      </c>
      <c r="D107" s="203" t="s">
        <v>12</v>
      </c>
      <c r="E107" s="158">
        <f t="shared" si="8"/>
        <v>3</v>
      </c>
      <c r="F107" s="184"/>
      <c r="G107" s="184"/>
      <c r="H107" s="184"/>
      <c r="I107" s="184"/>
      <c r="J107" s="184"/>
      <c r="K107" s="184"/>
      <c r="L107" s="184"/>
      <c r="M107" s="184">
        <v>6</v>
      </c>
      <c r="N107" s="184">
        <v>6</v>
      </c>
      <c r="O107" s="184">
        <v>6</v>
      </c>
      <c r="P107" s="184"/>
      <c r="Q107" s="184"/>
      <c r="R107" s="184"/>
      <c r="S107" s="184"/>
      <c r="T107" s="184"/>
      <c r="U107" s="184"/>
      <c r="V107" s="184"/>
      <c r="W107" s="184"/>
      <c r="X107" s="184"/>
      <c r="Y107" s="184"/>
      <c r="Z107" s="184"/>
      <c r="AA107" s="184">
        <f t="shared" si="7"/>
        <v>18</v>
      </c>
      <c r="AB107" s="159"/>
      <c r="AC107" s="159">
        <f>AA107+AA108</f>
        <v>26</v>
      </c>
      <c r="AD107" s="160" t="str">
        <f>BGJAM!AD109</f>
        <v>Pembina Paskibra dan PA</v>
      </c>
    </row>
    <row r="108" spans="1:30" ht="12.75">
      <c r="A108" s="157"/>
      <c r="B108" s="157"/>
      <c r="C108" s="161"/>
      <c r="D108" s="203" t="s">
        <v>255</v>
      </c>
      <c r="E108" s="158">
        <f t="shared" si="8"/>
        <v>4</v>
      </c>
      <c r="F108" s="184"/>
      <c r="G108" s="184"/>
      <c r="H108" s="184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  <c r="S108" s="184"/>
      <c r="T108" s="184"/>
      <c r="U108" s="184"/>
      <c r="V108" s="184"/>
      <c r="W108" s="184">
        <v>2</v>
      </c>
      <c r="X108" s="184">
        <v>2</v>
      </c>
      <c r="Y108" s="184">
        <v>2</v>
      </c>
      <c r="Z108" s="184">
        <v>2</v>
      </c>
      <c r="AA108" s="184">
        <f t="shared" si="7"/>
        <v>8</v>
      </c>
      <c r="AB108" s="159"/>
      <c r="AC108" s="159"/>
      <c r="AD108" s="160" t="str">
        <f>BGJAM!AD110</f>
        <v>Pembina KIR</v>
      </c>
    </row>
    <row r="109" spans="1:30" ht="25.5">
      <c r="A109" s="157">
        <v>26</v>
      </c>
      <c r="B109" s="157" t="s">
        <v>68</v>
      </c>
      <c r="C109" s="161" t="s">
        <v>70</v>
      </c>
      <c r="D109" s="203" t="s">
        <v>12</v>
      </c>
      <c r="E109" s="158">
        <f t="shared" si="8"/>
        <v>3</v>
      </c>
      <c r="F109" s="184"/>
      <c r="G109" s="184"/>
      <c r="H109" s="184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  <c r="S109" s="184"/>
      <c r="T109" s="184">
        <v>5</v>
      </c>
      <c r="U109" s="184">
        <v>5</v>
      </c>
      <c r="V109" s="184">
        <v>5</v>
      </c>
      <c r="W109" s="184"/>
      <c r="X109" s="184"/>
      <c r="Y109" s="184"/>
      <c r="Z109" s="184"/>
      <c r="AA109" s="184">
        <f t="shared" si="7"/>
        <v>15</v>
      </c>
      <c r="AB109" s="159" t="e">
        <f>#REF!</f>
        <v>#REF!</v>
      </c>
      <c r="AC109" s="159" t="e">
        <f>AA109+AB109</f>
        <v>#REF!</v>
      </c>
      <c r="AD109" s="160" t="str">
        <f>BGJAM!AD111</f>
        <v>Krd Lab IPA/As Staf Kur</v>
      </c>
    </row>
    <row r="110" spans="1:30" ht="12.75">
      <c r="A110" s="157">
        <v>27</v>
      </c>
      <c r="B110" s="157" t="s">
        <v>137</v>
      </c>
      <c r="C110" s="161" t="s">
        <v>71</v>
      </c>
      <c r="D110" s="203" t="s">
        <v>12</v>
      </c>
      <c r="E110" s="158">
        <f t="shared" si="8"/>
        <v>3</v>
      </c>
      <c r="F110" s="184">
        <v>6</v>
      </c>
      <c r="G110" s="184">
        <v>6</v>
      </c>
      <c r="H110" s="184">
        <v>6</v>
      </c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  <c r="S110" s="184"/>
      <c r="T110" s="184"/>
      <c r="U110" s="184"/>
      <c r="V110" s="184"/>
      <c r="W110" s="184"/>
      <c r="X110" s="184"/>
      <c r="Y110" s="184"/>
      <c r="Z110" s="184"/>
      <c r="AA110" s="184">
        <f t="shared" si="7"/>
        <v>18</v>
      </c>
      <c r="AB110" s="159"/>
      <c r="AC110" s="159">
        <f>AA110+AA111</f>
        <v>26</v>
      </c>
      <c r="AD110" s="160" t="str">
        <f>BGJAM!AD112</f>
        <v>Koordinator BK</v>
      </c>
    </row>
    <row r="111" spans="1:30" ht="12.75">
      <c r="A111" s="157"/>
      <c r="B111" s="157"/>
      <c r="C111" s="161"/>
      <c r="D111" s="203" t="s">
        <v>255</v>
      </c>
      <c r="E111" s="158">
        <f t="shared" si="8"/>
        <v>4</v>
      </c>
      <c r="F111" s="184"/>
      <c r="G111" s="184"/>
      <c r="H111" s="184"/>
      <c r="I111" s="184">
        <v>2</v>
      </c>
      <c r="J111" s="184">
        <v>2</v>
      </c>
      <c r="K111" s="184">
        <v>2</v>
      </c>
      <c r="L111" s="184">
        <v>2</v>
      </c>
      <c r="M111" s="184"/>
      <c r="N111" s="184"/>
      <c r="O111" s="184"/>
      <c r="P111" s="184"/>
      <c r="Q111" s="184"/>
      <c r="R111" s="184"/>
      <c r="S111" s="184"/>
      <c r="T111" s="184"/>
      <c r="U111" s="184"/>
      <c r="V111" s="184"/>
      <c r="W111" s="184"/>
      <c r="X111" s="184"/>
      <c r="Y111" s="184"/>
      <c r="Z111" s="184"/>
      <c r="AA111" s="184">
        <f t="shared" si="7"/>
        <v>8</v>
      </c>
      <c r="AB111" s="159"/>
      <c r="AC111" s="159"/>
      <c r="AD111" s="160" t="str">
        <f>BGJAM!AD113</f>
        <v>Kepala Sekolah</v>
      </c>
    </row>
    <row r="112" spans="1:30" ht="25.5">
      <c r="A112" s="166">
        <v>28</v>
      </c>
      <c r="B112" s="157" t="s">
        <v>72</v>
      </c>
      <c r="C112" s="161" t="s">
        <v>73</v>
      </c>
      <c r="D112" s="203" t="s">
        <v>11</v>
      </c>
      <c r="E112" s="158">
        <f t="shared" si="8"/>
        <v>5</v>
      </c>
      <c r="F112" s="184"/>
      <c r="G112" s="184"/>
      <c r="H112" s="184"/>
      <c r="I112" s="184"/>
      <c r="J112" s="184"/>
      <c r="K112" s="184"/>
      <c r="L112" s="184"/>
      <c r="M112" s="184"/>
      <c r="N112" s="184">
        <v>5</v>
      </c>
      <c r="O112" s="184">
        <v>5</v>
      </c>
      <c r="P112" s="184"/>
      <c r="Q112" s="184"/>
      <c r="R112" s="184"/>
      <c r="S112" s="184"/>
      <c r="T112" s="184">
        <v>5</v>
      </c>
      <c r="U112" s="184">
        <v>5</v>
      </c>
      <c r="V112" s="184">
        <v>5</v>
      </c>
      <c r="W112" s="184"/>
      <c r="X112" s="184"/>
      <c r="Y112" s="184"/>
      <c r="Z112" s="184"/>
      <c r="AA112" s="184">
        <f t="shared" si="7"/>
        <v>25</v>
      </c>
      <c r="AB112" s="159"/>
      <c r="AC112" s="159">
        <f>AA112+AB112</f>
        <v>25</v>
      </c>
      <c r="AD112" s="160" t="str">
        <f>BGJAM!AD114</f>
        <v>Asisten Staf Kesiswaan</v>
      </c>
    </row>
    <row r="113" spans="1:30" ht="12.75">
      <c r="A113" s="157">
        <v>29</v>
      </c>
      <c r="B113" s="157" t="s">
        <v>74</v>
      </c>
      <c r="C113" s="161" t="s">
        <v>76</v>
      </c>
      <c r="D113" s="203" t="s">
        <v>11</v>
      </c>
      <c r="E113" s="158">
        <f t="shared" si="8"/>
        <v>3</v>
      </c>
      <c r="F113" s="184">
        <v>5</v>
      </c>
      <c r="G113" s="184">
        <v>5</v>
      </c>
      <c r="H113" s="184">
        <v>5</v>
      </c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  <c r="S113" s="184"/>
      <c r="T113" s="184"/>
      <c r="U113" s="184"/>
      <c r="V113" s="184"/>
      <c r="W113" s="184"/>
      <c r="X113" s="184"/>
      <c r="Y113" s="184"/>
      <c r="Z113" s="184"/>
      <c r="AA113" s="184">
        <f t="shared" si="7"/>
        <v>15</v>
      </c>
      <c r="AB113" s="159"/>
      <c r="AC113" s="159">
        <f>AA113+AA114</f>
        <v>25</v>
      </c>
      <c r="AD113" s="160" t="str">
        <f>BGJAM!AD115</f>
        <v>Asisten Staf humas</v>
      </c>
    </row>
    <row r="114" spans="1:30" ht="12.75">
      <c r="A114" s="157"/>
      <c r="B114" s="157"/>
      <c r="C114" s="161"/>
      <c r="D114" s="203" t="s">
        <v>232</v>
      </c>
      <c r="E114" s="158">
        <f t="shared" si="8"/>
        <v>5</v>
      </c>
      <c r="F114" s="184"/>
      <c r="G114" s="184"/>
      <c r="H114" s="184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>
        <v>2</v>
      </c>
      <c r="S114" s="184">
        <v>2</v>
      </c>
      <c r="T114" s="184">
        <v>2</v>
      </c>
      <c r="U114" s="184">
        <v>2</v>
      </c>
      <c r="V114" s="184">
        <v>2</v>
      </c>
      <c r="W114" s="184"/>
      <c r="X114" s="184"/>
      <c r="Y114" s="184"/>
      <c r="Z114" s="184"/>
      <c r="AA114" s="184">
        <f t="shared" si="7"/>
        <v>10</v>
      </c>
      <c r="AB114" s="159"/>
      <c r="AC114" s="159"/>
      <c r="AD114" s="160" t="str">
        <f>BGJAM!AD116</f>
        <v> </v>
      </c>
    </row>
    <row r="115" spans="1:30" ht="12.75">
      <c r="A115" s="157">
        <v>30</v>
      </c>
      <c r="B115" s="157" t="s">
        <v>75</v>
      </c>
      <c r="C115" s="161" t="s">
        <v>192</v>
      </c>
      <c r="D115" s="203" t="s">
        <v>11</v>
      </c>
      <c r="E115" s="158">
        <f t="shared" si="8"/>
        <v>1</v>
      </c>
      <c r="F115" s="184"/>
      <c r="G115" s="184"/>
      <c r="H115" s="184"/>
      <c r="I115" s="184"/>
      <c r="J115" s="184"/>
      <c r="K115" s="184"/>
      <c r="L115" s="184"/>
      <c r="M115" s="184">
        <v>5</v>
      </c>
      <c r="N115" s="184"/>
      <c r="O115" s="184"/>
      <c r="P115" s="184"/>
      <c r="Q115" s="184"/>
      <c r="R115" s="184"/>
      <c r="S115" s="184"/>
      <c r="T115" s="184"/>
      <c r="U115" s="184"/>
      <c r="V115" s="184"/>
      <c r="W115" s="184"/>
      <c r="X115" s="184"/>
      <c r="Y115" s="184"/>
      <c r="Z115" s="184"/>
      <c r="AA115" s="184">
        <f t="shared" si="7"/>
        <v>5</v>
      </c>
      <c r="AB115" s="159" t="e">
        <f>#REF!</f>
        <v>#REF!</v>
      </c>
      <c r="AC115" s="159" t="e">
        <f>AA115+AB115+AA116</f>
        <v>#REF!</v>
      </c>
      <c r="AD115" s="160" t="str">
        <f>BGJAM!AD117</f>
        <v> </v>
      </c>
    </row>
    <row r="116" spans="1:30" ht="12.75">
      <c r="A116" s="157"/>
      <c r="B116" s="157"/>
      <c r="C116" s="161"/>
      <c r="D116" s="203" t="s">
        <v>232</v>
      </c>
      <c r="E116" s="158">
        <f t="shared" si="8"/>
        <v>2</v>
      </c>
      <c r="F116" s="184"/>
      <c r="G116" s="184"/>
      <c r="H116" s="184"/>
      <c r="I116" s="184"/>
      <c r="J116" s="184"/>
      <c r="K116" s="184"/>
      <c r="L116" s="184"/>
      <c r="M116" s="184"/>
      <c r="N116" s="184"/>
      <c r="O116" s="184"/>
      <c r="P116" s="184">
        <v>2</v>
      </c>
      <c r="Q116" s="184">
        <v>2</v>
      </c>
      <c r="R116" s="184"/>
      <c r="S116" s="184"/>
      <c r="T116" s="184"/>
      <c r="U116" s="184"/>
      <c r="V116" s="184"/>
      <c r="W116" s="184"/>
      <c r="X116" s="184"/>
      <c r="Y116" s="184"/>
      <c r="Z116" s="184"/>
      <c r="AA116" s="184">
        <f t="shared" si="7"/>
        <v>4</v>
      </c>
      <c r="AB116" s="159"/>
      <c r="AC116" s="159">
        <f>AA116+AB116</f>
        <v>4</v>
      </c>
      <c r="AD116" s="160" t="str">
        <f>BGJAM!AD118</f>
        <v> </v>
      </c>
    </row>
    <row r="117" spans="1:30" ht="12.75">
      <c r="A117" s="157">
        <v>31</v>
      </c>
      <c r="B117" s="157" t="s">
        <v>77</v>
      </c>
      <c r="C117" s="161" t="s">
        <v>79</v>
      </c>
      <c r="D117" s="203" t="s">
        <v>15</v>
      </c>
      <c r="E117" s="158">
        <f t="shared" si="8"/>
        <v>4</v>
      </c>
      <c r="F117" s="184"/>
      <c r="G117" s="184"/>
      <c r="H117" s="184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  <c r="S117" s="184"/>
      <c r="T117" s="184"/>
      <c r="U117" s="184"/>
      <c r="V117" s="184"/>
      <c r="W117" s="184">
        <v>6</v>
      </c>
      <c r="X117" s="184">
        <v>6</v>
      </c>
      <c r="Y117" s="184">
        <v>6</v>
      </c>
      <c r="Z117" s="184">
        <v>6</v>
      </c>
      <c r="AA117" s="184">
        <f t="shared" si="7"/>
        <v>24</v>
      </c>
      <c r="AB117" s="159"/>
      <c r="AC117" s="159">
        <f>AA117+AB117</f>
        <v>24</v>
      </c>
      <c r="AD117" s="160" t="str">
        <f>BGJAM!AD119</f>
        <v> </v>
      </c>
    </row>
    <row r="118" spans="1:30" ht="12.75">
      <c r="A118" s="157">
        <v>32</v>
      </c>
      <c r="B118" s="157" t="s">
        <v>78</v>
      </c>
      <c r="C118" s="161" t="s">
        <v>321</v>
      </c>
      <c r="D118" s="203" t="s">
        <v>15</v>
      </c>
      <c r="E118" s="158">
        <f t="shared" si="8"/>
        <v>7</v>
      </c>
      <c r="F118" s="184"/>
      <c r="G118" s="184"/>
      <c r="H118" s="184"/>
      <c r="I118" s="184"/>
      <c r="J118" s="184"/>
      <c r="K118" s="184"/>
      <c r="L118" s="184"/>
      <c r="M118" s="184">
        <v>2</v>
      </c>
      <c r="N118" s="184">
        <v>2</v>
      </c>
      <c r="O118" s="184">
        <v>2</v>
      </c>
      <c r="P118" s="184">
        <v>5</v>
      </c>
      <c r="Q118" s="184">
        <v>5</v>
      </c>
      <c r="R118" s="184">
        <v>5</v>
      </c>
      <c r="S118" s="184">
        <v>5</v>
      </c>
      <c r="T118" s="184"/>
      <c r="U118" s="184"/>
      <c r="V118" s="184"/>
      <c r="W118" s="184"/>
      <c r="X118" s="184"/>
      <c r="Y118" s="184"/>
      <c r="Z118" s="184"/>
      <c r="AA118" s="184">
        <f t="shared" si="7"/>
        <v>26</v>
      </c>
      <c r="AB118" s="159"/>
      <c r="AC118" s="159">
        <f>AA118+AB118</f>
        <v>26</v>
      </c>
      <c r="AD118" s="160" t="str">
        <f>BGJAM!AD120</f>
        <v> </v>
      </c>
    </row>
    <row r="119" spans="1:30" ht="12.75">
      <c r="A119" s="157">
        <v>33</v>
      </c>
      <c r="B119" s="157" t="s">
        <v>80</v>
      </c>
      <c r="C119" s="161" t="s">
        <v>81</v>
      </c>
      <c r="D119" s="203" t="s">
        <v>15</v>
      </c>
      <c r="E119" s="158">
        <f t="shared" si="8"/>
        <v>4</v>
      </c>
      <c r="F119" s="184"/>
      <c r="G119" s="184"/>
      <c r="H119" s="184"/>
      <c r="I119" s="184">
        <v>5</v>
      </c>
      <c r="J119" s="184">
        <v>5</v>
      </c>
      <c r="K119" s="184">
        <v>5</v>
      </c>
      <c r="L119" s="184">
        <v>5</v>
      </c>
      <c r="M119" s="184"/>
      <c r="N119" s="184"/>
      <c r="O119" s="184"/>
      <c r="P119" s="184"/>
      <c r="Q119" s="184"/>
      <c r="R119" s="184"/>
      <c r="S119" s="184"/>
      <c r="T119" s="184"/>
      <c r="U119" s="184"/>
      <c r="V119" s="184"/>
      <c r="W119" s="184"/>
      <c r="X119" s="184"/>
      <c r="Y119" s="184"/>
      <c r="Z119" s="184"/>
      <c r="AA119" s="184">
        <f t="shared" si="7"/>
        <v>20</v>
      </c>
      <c r="AB119" s="159"/>
      <c r="AC119" s="159">
        <f>AA119+AB119+AA120</f>
        <v>26</v>
      </c>
      <c r="AD119" s="160" t="str">
        <f>BGJAM!AD121</f>
        <v> </v>
      </c>
    </row>
    <row r="120" spans="1:30" ht="24">
      <c r="A120" s="157"/>
      <c r="B120" s="157"/>
      <c r="C120" s="161"/>
      <c r="D120" s="203" t="s">
        <v>268</v>
      </c>
      <c r="E120" s="158">
        <f t="shared" si="8"/>
        <v>3</v>
      </c>
      <c r="F120" s="184">
        <v>2</v>
      </c>
      <c r="G120" s="184">
        <v>2</v>
      </c>
      <c r="H120" s="184">
        <v>2</v>
      </c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  <c r="S120" s="184"/>
      <c r="T120" s="184"/>
      <c r="U120" s="184"/>
      <c r="V120" s="184"/>
      <c r="W120" s="184"/>
      <c r="X120" s="184"/>
      <c r="Y120" s="184"/>
      <c r="Z120" s="184"/>
      <c r="AA120" s="184">
        <f t="shared" si="7"/>
        <v>6</v>
      </c>
      <c r="AB120" s="159"/>
      <c r="AC120" s="159"/>
      <c r="AD120" s="160" t="str">
        <f>BGJAM!AD122</f>
        <v> </v>
      </c>
    </row>
    <row r="121" spans="1:30" ht="12.75">
      <c r="A121" s="157">
        <v>34</v>
      </c>
      <c r="B121" s="157" t="s">
        <v>83</v>
      </c>
      <c r="C121" s="161" t="s">
        <v>84</v>
      </c>
      <c r="D121" s="203" t="s">
        <v>14</v>
      </c>
      <c r="E121" s="158">
        <f t="shared" si="8"/>
        <v>6</v>
      </c>
      <c r="F121" s="184"/>
      <c r="G121" s="184"/>
      <c r="H121" s="184"/>
      <c r="I121" s="184">
        <v>4</v>
      </c>
      <c r="J121" s="184">
        <v>4</v>
      </c>
      <c r="K121" s="184"/>
      <c r="L121" s="184"/>
      <c r="M121" s="184"/>
      <c r="N121" s="184"/>
      <c r="O121" s="184"/>
      <c r="P121" s="184"/>
      <c r="Q121" s="184"/>
      <c r="R121" s="184"/>
      <c r="S121" s="184"/>
      <c r="T121" s="184"/>
      <c r="U121" s="184"/>
      <c r="V121" s="184"/>
      <c r="W121" s="184">
        <v>4</v>
      </c>
      <c r="X121" s="184">
        <v>4</v>
      </c>
      <c r="Y121" s="184">
        <v>4</v>
      </c>
      <c r="Z121" s="184">
        <v>4</v>
      </c>
      <c r="AA121" s="184">
        <f t="shared" si="7"/>
        <v>24</v>
      </c>
      <c r="AB121" s="159"/>
      <c r="AC121" s="159">
        <f aca="true" t="shared" si="9" ref="AC121:AC130">AA121+AB121</f>
        <v>24</v>
      </c>
      <c r="AD121" s="160" t="str">
        <f>BGJAM!AD123</f>
        <v> </v>
      </c>
    </row>
    <row r="122" spans="1:30" ht="12.75">
      <c r="A122" s="157">
        <v>35</v>
      </c>
      <c r="B122" s="157" t="s">
        <v>85</v>
      </c>
      <c r="C122" s="161" t="s">
        <v>322</v>
      </c>
      <c r="D122" s="203" t="s">
        <v>14</v>
      </c>
      <c r="E122" s="158">
        <f t="shared" si="8"/>
        <v>6</v>
      </c>
      <c r="F122" s="208"/>
      <c r="G122" s="207"/>
      <c r="H122" s="207"/>
      <c r="I122" s="207"/>
      <c r="J122" s="207"/>
      <c r="K122" s="207">
        <v>4</v>
      </c>
      <c r="L122" s="207">
        <v>4</v>
      </c>
      <c r="M122" s="184"/>
      <c r="N122" s="184"/>
      <c r="O122" s="184"/>
      <c r="P122" s="184">
        <v>4</v>
      </c>
      <c r="Q122" s="184">
        <v>4</v>
      </c>
      <c r="R122" s="184">
        <v>4</v>
      </c>
      <c r="S122" s="184">
        <v>4</v>
      </c>
      <c r="T122" s="184"/>
      <c r="U122" s="184"/>
      <c r="V122" s="184"/>
      <c r="W122" s="184"/>
      <c r="X122" s="184"/>
      <c r="Y122" s="184"/>
      <c r="Z122" s="184"/>
      <c r="AA122" s="184">
        <f t="shared" si="7"/>
        <v>24</v>
      </c>
      <c r="AB122" s="159"/>
      <c r="AC122" s="159">
        <f t="shared" si="9"/>
        <v>24</v>
      </c>
      <c r="AD122" s="160" t="str">
        <f>BGJAM!AD124</f>
        <v> </v>
      </c>
    </row>
    <row r="123" spans="1:30" ht="12.75">
      <c r="A123" s="157">
        <v>36</v>
      </c>
      <c r="B123" s="157" t="s">
        <v>86</v>
      </c>
      <c r="C123" s="161" t="s">
        <v>89</v>
      </c>
      <c r="D123" s="203" t="s">
        <v>16</v>
      </c>
      <c r="E123" s="158">
        <f t="shared" si="8"/>
        <v>4</v>
      </c>
      <c r="F123" s="184"/>
      <c r="G123" s="184"/>
      <c r="H123" s="184"/>
      <c r="I123" s="184"/>
      <c r="J123" s="184"/>
      <c r="K123" s="184"/>
      <c r="L123" s="184"/>
      <c r="M123" s="184"/>
      <c r="N123" s="184"/>
      <c r="O123" s="184"/>
      <c r="P123" s="184">
        <v>4</v>
      </c>
      <c r="Q123" s="184">
        <v>4</v>
      </c>
      <c r="R123" s="184">
        <v>4</v>
      </c>
      <c r="S123" s="184">
        <v>4</v>
      </c>
      <c r="T123" s="184"/>
      <c r="U123" s="184"/>
      <c r="V123" s="184"/>
      <c r="W123" s="184"/>
      <c r="X123" s="184"/>
      <c r="Y123" s="184"/>
      <c r="Z123" s="184"/>
      <c r="AA123" s="184">
        <f t="shared" si="7"/>
        <v>16</v>
      </c>
      <c r="AB123" s="159" t="e">
        <f>#REF!</f>
        <v>#REF!</v>
      </c>
      <c r="AC123" s="159" t="e">
        <f t="shared" si="9"/>
        <v>#REF!</v>
      </c>
      <c r="AD123" s="160" t="str">
        <f>BGJAM!AD125</f>
        <v> </v>
      </c>
    </row>
    <row r="124" spans="1:30" ht="12.75">
      <c r="A124" s="157">
        <v>37</v>
      </c>
      <c r="B124" s="157" t="s">
        <v>88</v>
      </c>
      <c r="C124" s="161" t="s">
        <v>87</v>
      </c>
      <c r="D124" s="203" t="s">
        <v>16</v>
      </c>
      <c r="E124" s="158">
        <f t="shared" si="8"/>
        <v>8</v>
      </c>
      <c r="F124" s="184"/>
      <c r="G124" s="184"/>
      <c r="H124" s="184"/>
      <c r="I124" s="207">
        <v>3</v>
      </c>
      <c r="J124" s="207">
        <v>3</v>
      </c>
      <c r="K124" s="207">
        <v>3</v>
      </c>
      <c r="L124" s="207">
        <v>3</v>
      </c>
      <c r="M124" s="207"/>
      <c r="N124" s="207"/>
      <c r="O124" s="184"/>
      <c r="P124" s="184"/>
      <c r="Q124" s="184"/>
      <c r="R124" s="184"/>
      <c r="S124" s="184"/>
      <c r="T124" s="184"/>
      <c r="U124" s="184"/>
      <c r="V124" s="184"/>
      <c r="W124" s="184">
        <v>4</v>
      </c>
      <c r="X124" s="184">
        <v>4</v>
      </c>
      <c r="Y124" s="184">
        <v>4</v>
      </c>
      <c r="Z124" s="184">
        <v>4</v>
      </c>
      <c r="AA124" s="184">
        <f t="shared" si="7"/>
        <v>28</v>
      </c>
      <c r="AB124" s="159"/>
      <c r="AC124" s="159">
        <f t="shared" si="9"/>
        <v>28</v>
      </c>
      <c r="AD124" s="160" t="str">
        <f>BGJAM!AD126</f>
        <v> </v>
      </c>
    </row>
    <row r="125" spans="1:30" ht="12.75">
      <c r="A125" s="157">
        <v>38</v>
      </c>
      <c r="B125" s="157" t="s">
        <v>90</v>
      </c>
      <c r="C125" s="161" t="s">
        <v>91</v>
      </c>
      <c r="D125" s="203" t="s">
        <v>92</v>
      </c>
      <c r="E125" s="158">
        <f t="shared" si="8"/>
        <v>12</v>
      </c>
      <c r="F125" s="184"/>
      <c r="G125" s="184"/>
      <c r="H125" s="184"/>
      <c r="I125" s="184"/>
      <c r="J125" s="184"/>
      <c r="K125" s="184"/>
      <c r="L125" s="184"/>
      <c r="M125" s="184">
        <v>2</v>
      </c>
      <c r="N125" s="184">
        <v>2</v>
      </c>
      <c r="O125" s="184">
        <v>2</v>
      </c>
      <c r="P125" s="184"/>
      <c r="Q125" s="184"/>
      <c r="R125" s="184">
        <v>2</v>
      </c>
      <c r="S125" s="184">
        <v>2</v>
      </c>
      <c r="T125" s="184">
        <v>2</v>
      </c>
      <c r="U125" s="184">
        <v>2</v>
      </c>
      <c r="V125" s="184">
        <v>2</v>
      </c>
      <c r="W125" s="184">
        <v>2</v>
      </c>
      <c r="X125" s="184">
        <v>2</v>
      </c>
      <c r="Y125" s="184">
        <v>2</v>
      </c>
      <c r="Z125" s="184">
        <v>2</v>
      </c>
      <c r="AA125" s="184">
        <f t="shared" si="7"/>
        <v>24</v>
      </c>
      <c r="AB125" s="159"/>
      <c r="AC125" s="159">
        <f t="shared" si="9"/>
        <v>24</v>
      </c>
      <c r="AD125" s="160" t="str">
        <f>BGJAM!AD127</f>
        <v> </v>
      </c>
    </row>
    <row r="126" spans="1:30" ht="12.75">
      <c r="A126" s="157">
        <v>39</v>
      </c>
      <c r="B126" s="157" t="s">
        <v>93</v>
      </c>
      <c r="C126" s="161" t="s">
        <v>184</v>
      </c>
      <c r="D126" s="203" t="s">
        <v>92</v>
      </c>
      <c r="E126" s="158">
        <f t="shared" si="8"/>
        <v>9</v>
      </c>
      <c r="F126" s="184">
        <v>2</v>
      </c>
      <c r="G126" s="184">
        <v>2</v>
      </c>
      <c r="H126" s="184">
        <v>2</v>
      </c>
      <c r="I126" s="184">
        <v>2</v>
      </c>
      <c r="J126" s="184">
        <v>2</v>
      </c>
      <c r="K126" s="184">
        <v>2</v>
      </c>
      <c r="L126" s="184">
        <v>2</v>
      </c>
      <c r="M126" s="184"/>
      <c r="N126" s="184"/>
      <c r="O126" s="184"/>
      <c r="P126" s="184">
        <v>2</v>
      </c>
      <c r="Q126" s="184">
        <v>2</v>
      </c>
      <c r="R126" s="184"/>
      <c r="S126" s="184"/>
      <c r="T126" s="184"/>
      <c r="U126" s="184"/>
      <c r="V126" s="184"/>
      <c r="W126" s="184"/>
      <c r="X126" s="184"/>
      <c r="Y126" s="184"/>
      <c r="Z126" s="184"/>
      <c r="AA126" s="184">
        <f t="shared" si="7"/>
        <v>18</v>
      </c>
      <c r="AB126" s="159"/>
      <c r="AC126" s="159">
        <f t="shared" si="9"/>
        <v>18</v>
      </c>
      <c r="AD126" s="160" t="str">
        <f>BGJAM!AD128</f>
        <v> </v>
      </c>
    </row>
    <row r="127" spans="1:30" ht="12.75">
      <c r="A127" s="157">
        <v>40</v>
      </c>
      <c r="B127" s="157" t="s">
        <v>95</v>
      </c>
      <c r="C127" s="161" t="s">
        <v>96</v>
      </c>
      <c r="D127" s="203" t="s">
        <v>97</v>
      </c>
      <c r="E127" s="158">
        <f t="shared" si="8"/>
        <v>7</v>
      </c>
      <c r="F127" s="184"/>
      <c r="G127" s="184"/>
      <c r="H127" s="184"/>
      <c r="I127" s="184"/>
      <c r="J127" s="184"/>
      <c r="K127" s="184"/>
      <c r="L127" s="184"/>
      <c r="M127" s="184"/>
      <c r="N127" s="184"/>
      <c r="O127" s="184"/>
      <c r="P127" s="209">
        <v>1</v>
      </c>
      <c r="Q127" s="209">
        <v>1</v>
      </c>
      <c r="R127" s="209">
        <v>1</v>
      </c>
      <c r="S127" s="209">
        <v>1</v>
      </c>
      <c r="T127" s="210">
        <v>1</v>
      </c>
      <c r="U127" s="210">
        <v>1</v>
      </c>
      <c r="V127" s="210">
        <v>1</v>
      </c>
      <c r="W127" s="184"/>
      <c r="X127" s="184"/>
      <c r="Y127" s="184"/>
      <c r="Z127" s="184"/>
      <c r="AA127" s="184">
        <v>24</v>
      </c>
      <c r="AB127" s="159"/>
      <c r="AC127" s="159">
        <f t="shared" si="9"/>
        <v>24</v>
      </c>
      <c r="AD127" s="160" t="str">
        <f>BGJAM!AD129</f>
        <v> </v>
      </c>
    </row>
    <row r="128" spans="1:30" ht="12.75">
      <c r="A128" s="157">
        <v>41</v>
      </c>
      <c r="B128" s="157" t="s">
        <v>98</v>
      </c>
      <c r="C128" s="161" t="s">
        <v>100</v>
      </c>
      <c r="D128" s="203" t="s">
        <v>94</v>
      </c>
      <c r="E128" s="158">
        <f t="shared" si="8"/>
        <v>7</v>
      </c>
      <c r="F128" s="184">
        <v>1</v>
      </c>
      <c r="G128" s="184">
        <v>1</v>
      </c>
      <c r="H128" s="184">
        <v>1</v>
      </c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  <c r="S128" s="184"/>
      <c r="T128" s="184"/>
      <c r="U128" s="184"/>
      <c r="V128" s="184"/>
      <c r="W128" s="209">
        <v>1</v>
      </c>
      <c r="X128" s="209">
        <v>1</v>
      </c>
      <c r="Y128" s="209">
        <v>1</v>
      </c>
      <c r="Z128" s="209">
        <v>1</v>
      </c>
      <c r="AA128" s="184">
        <v>24</v>
      </c>
      <c r="AB128" s="159"/>
      <c r="AC128" s="159">
        <f t="shared" si="9"/>
        <v>24</v>
      </c>
      <c r="AD128" s="160">
        <f>BGJAM!AD130</f>
        <v>0</v>
      </c>
    </row>
    <row r="129" spans="1:30" ht="12.75">
      <c r="A129" s="157">
        <v>42</v>
      </c>
      <c r="B129" s="157" t="s">
        <v>99</v>
      </c>
      <c r="C129" s="161" t="s">
        <v>101</v>
      </c>
      <c r="D129" s="203" t="s">
        <v>94</v>
      </c>
      <c r="E129" s="158">
        <f t="shared" si="8"/>
        <v>7</v>
      </c>
      <c r="F129" s="184"/>
      <c r="G129" s="184"/>
      <c r="H129" s="184"/>
      <c r="I129" s="209">
        <v>1</v>
      </c>
      <c r="J129" s="209">
        <v>1</v>
      </c>
      <c r="K129" s="209">
        <v>1</v>
      </c>
      <c r="L129" s="209">
        <v>1</v>
      </c>
      <c r="M129" s="211">
        <v>1</v>
      </c>
      <c r="N129" s="211">
        <v>1</v>
      </c>
      <c r="O129" s="211">
        <v>1</v>
      </c>
      <c r="P129" s="184"/>
      <c r="Q129" s="184"/>
      <c r="R129" s="184"/>
      <c r="S129" s="184"/>
      <c r="T129" s="184"/>
      <c r="U129" s="184"/>
      <c r="V129" s="184"/>
      <c r="W129" s="184"/>
      <c r="X129" s="184"/>
      <c r="Y129" s="184"/>
      <c r="Z129" s="184"/>
      <c r="AA129" s="184">
        <v>24</v>
      </c>
      <c r="AB129" s="159"/>
      <c r="AC129" s="159">
        <f t="shared" si="9"/>
        <v>24</v>
      </c>
      <c r="AD129" s="160">
        <f>BGJAM!AD131</f>
        <v>0</v>
      </c>
    </row>
    <row r="130" spans="1:30" ht="12.75">
      <c r="A130" s="157">
        <v>43</v>
      </c>
      <c r="B130" s="157" t="s">
        <v>107</v>
      </c>
      <c r="C130" s="161" t="s">
        <v>102</v>
      </c>
      <c r="D130" s="203" t="s">
        <v>103</v>
      </c>
      <c r="E130" s="158"/>
      <c r="F130" s="184"/>
      <c r="G130" s="184"/>
      <c r="H130" s="184"/>
      <c r="I130" s="184">
        <v>2</v>
      </c>
      <c r="J130" s="184">
        <v>2</v>
      </c>
      <c r="K130" s="184">
        <v>2</v>
      </c>
      <c r="L130" s="184">
        <v>2</v>
      </c>
      <c r="M130" s="184"/>
      <c r="N130" s="184"/>
      <c r="O130" s="184"/>
      <c r="P130" s="184">
        <v>2</v>
      </c>
      <c r="Q130" s="184">
        <v>2</v>
      </c>
      <c r="R130" s="184">
        <v>2</v>
      </c>
      <c r="S130" s="184">
        <v>2</v>
      </c>
      <c r="T130" s="184"/>
      <c r="U130" s="184"/>
      <c r="V130" s="184"/>
      <c r="W130" s="184">
        <v>2</v>
      </c>
      <c r="X130" s="184">
        <v>2</v>
      </c>
      <c r="Y130" s="184">
        <v>2</v>
      </c>
      <c r="Z130" s="184">
        <v>2</v>
      </c>
      <c r="AA130" s="184">
        <f>SUM(F130:Z130)</f>
        <v>24</v>
      </c>
      <c r="AB130" s="159"/>
      <c r="AC130" s="159">
        <f t="shared" si="9"/>
        <v>24</v>
      </c>
      <c r="AD130" s="160">
        <f>BGJAM!AD132</f>
        <v>0</v>
      </c>
    </row>
  </sheetData>
  <sheetProtection/>
  <mergeCells count="20">
    <mergeCell ref="A1:AC1"/>
    <mergeCell ref="A2:AC2"/>
    <mergeCell ref="A3:AC3"/>
    <mergeCell ref="A5:A7"/>
    <mergeCell ref="B5:B7"/>
    <mergeCell ref="C5:C7"/>
    <mergeCell ref="F6:H6"/>
    <mergeCell ref="I6:L6"/>
    <mergeCell ref="M6:O6"/>
    <mergeCell ref="P6:S6"/>
    <mergeCell ref="D5:D7"/>
    <mergeCell ref="E5:E7"/>
    <mergeCell ref="F5:Z5"/>
    <mergeCell ref="AA5:AA7"/>
    <mergeCell ref="AD5:AD7"/>
    <mergeCell ref="AE5:AE7"/>
    <mergeCell ref="T6:V6"/>
    <mergeCell ref="W6:Z6"/>
    <mergeCell ref="AB5:AB7"/>
    <mergeCell ref="AC5:AC7"/>
  </mergeCells>
  <printOptions/>
  <pageMargins left="1.15" right="0.2" top="0.25" bottom="0.35" header="0" footer="0"/>
  <pageSetup horizontalDpi="600" verticalDpi="600" orientation="landscape" paperSize="9" scale="90" r:id="rId1"/>
  <rowBreaks count="1" manualBreakCount="1">
    <brk id="35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TOSHIBA</cp:lastModifiedBy>
  <cp:lastPrinted>2015-07-09T16:01:35Z</cp:lastPrinted>
  <dcterms:created xsi:type="dcterms:W3CDTF">1996-10-14T23:33:28Z</dcterms:created>
  <dcterms:modified xsi:type="dcterms:W3CDTF">2015-07-09T16:39:46Z</dcterms:modified>
  <cp:category/>
  <cp:version/>
  <cp:contentType/>
  <cp:contentStatus/>
</cp:coreProperties>
</file>